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00000000-0000-0000-0000-000000000000}"/>
  <workbookPr codeName="ThisWorkbook"/>
  <bookViews>
    <workbookView xWindow="0" yWindow="1365" windowWidth="11880" windowHeight="6510" tabRatio="869"/>
  </bookViews>
  <sheets>
    <sheet name="INICIO" sheetId="7" r:id="rId1"/>
    <sheet name="Instrucciones" sheetId="8" r:id="rId2"/>
    <sheet name="Hoja1" sheetId="9" state="hidden" r:id="rId3"/>
    <sheet name="Ingresos" sheetId="1" r:id="rId4"/>
    <sheet name="Equipo de Trabajo" sheetId="2" r:id="rId5"/>
    <sheet name="Gastos" sheetId="4" r:id="rId6"/>
    <sheet name="Capital de Trabajo" sheetId="5" r:id="rId7"/>
    <sheet name="Financiamiento" sheetId="10" r:id="rId8"/>
    <sheet name="pago" sheetId="14" state="hidden" r:id="rId9"/>
    <sheet name="pagoint" sheetId="12" state="hidden" r:id="rId10"/>
    <sheet name="Estados Proforma" sheetId="6" r:id="rId11"/>
    <sheet name="Ventas unitarias" sheetId="13" state="hidden" r:id="rId12"/>
    <sheet name="Ventas Proyectadas" sheetId="3" state="hidden" r:id="rId13"/>
  </sheets>
  <definedNames>
    <definedName name="_xlnm.Print_Area" localSheetId="4">'Equipo de Trabajo'!$A$1:$J$13</definedName>
    <definedName name="_xlnm.Print_Area" localSheetId="7">Financiamiento!$A$3:$G$26</definedName>
    <definedName name="_xlnm.Print_Area" localSheetId="5">Gastos!$A$1:$F$52</definedName>
    <definedName name="_xlnm.Print_Area" localSheetId="3">Ingresos!$B$136:$K$150</definedName>
  </definedNames>
  <calcPr calcId="125725"/>
</workbook>
</file>

<file path=xl/calcChain.xml><?xml version="1.0" encoding="utf-8"?>
<calcChain xmlns="http://schemas.openxmlformats.org/spreadsheetml/2006/main">
  <c r="H8" i="5"/>
  <c r="H10" s="1"/>
  <c r="H31"/>
  <c r="H33"/>
  <c r="G4" i="2"/>
  <c r="H4"/>
  <c r="I4"/>
  <c r="Q4"/>
  <c r="G5"/>
  <c r="H5" s="1"/>
  <c r="I5"/>
  <c r="Q5"/>
  <c r="I22" s="1"/>
  <c r="G6"/>
  <c r="H6"/>
  <c r="I6"/>
  <c r="Q6"/>
  <c r="G7"/>
  <c r="H7" s="1"/>
  <c r="I7"/>
  <c r="Q7"/>
  <c r="G8"/>
  <c r="H8"/>
  <c r="I8"/>
  <c r="Q8"/>
  <c r="G9"/>
  <c r="H9" s="1"/>
  <c r="I9"/>
  <c r="Q9"/>
  <c r="G10"/>
  <c r="H10"/>
  <c r="I10"/>
  <c r="Q10"/>
  <c r="G11"/>
  <c r="H11" s="1"/>
  <c r="I11"/>
  <c r="Q11"/>
  <c r="G12"/>
  <c r="H12"/>
  <c r="I12"/>
  <c r="Q12"/>
  <c r="G13"/>
  <c r="H13" s="1"/>
  <c r="I13"/>
  <c r="Q13"/>
  <c r="G14"/>
  <c r="H14"/>
  <c r="I14"/>
  <c r="Q14"/>
  <c r="G15"/>
  <c r="H15" s="1"/>
  <c r="I15"/>
  <c r="Q15"/>
  <c r="G16"/>
  <c r="H16"/>
  <c r="I16"/>
  <c r="Q16"/>
  <c r="G17"/>
  <c r="H17" s="1"/>
  <c r="I17"/>
  <c r="Q17"/>
  <c r="G18"/>
  <c r="H18"/>
  <c r="I18"/>
  <c r="Q18"/>
  <c r="G19"/>
  <c r="H19" s="1"/>
  <c r="I19"/>
  <c r="Q19"/>
  <c r="G20"/>
  <c r="H20"/>
  <c r="I20"/>
  <c r="Q20"/>
  <c r="G21"/>
  <c r="H21" s="1"/>
  <c r="I21"/>
  <c r="Q21"/>
  <c r="C3" i="6"/>
  <c r="Q10"/>
  <c r="AD10"/>
  <c r="AQ10"/>
  <c r="BD10"/>
  <c r="BQ10"/>
  <c r="C13"/>
  <c r="E19"/>
  <c r="Q20"/>
  <c r="AD20"/>
  <c r="AQ20"/>
  <c r="BD20"/>
  <c r="BQ20"/>
  <c r="C35"/>
  <c r="BQ41"/>
  <c r="E60"/>
  <c r="E63"/>
  <c r="E68"/>
  <c r="C76"/>
  <c r="BQ86"/>
  <c r="E96"/>
  <c r="E97"/>
  <c r="E98"/>
  <c r="Q102"/>
  <c r="AD102"/>
  <c r="AQ102"/>
  <c r="BD102"/>
  <c r="BQ102"/>
  <c r="Q103"/>
  <c r="AD103"/>
  <c r="AQ103"/>
  <c r="BD103"/>
  <c r="BQ103"/>
  <c r="E107"/>
  <c r="E108"/>
  <c r="E129"/>
  <c r="F129" s="1"/>
  <c r="G129" s="1"/>
  <c r="H129" s="1"/>
  <c r="I129" s="1"/>
  <c r="J129" s="1"/>
  <c r="K129" s="1"/>
  <c r="L129" s="1"/>
  <c r="M129" s="1"/>
  <c r="N129" s="1"/>
  <c r="O129" s="1"/>
  <c r="P129" s="1"/>
  <c r="E130"/>
  <c r="E59" s="1"/>
  <c r="E61" s="1"/>
  <c r="E65" s="1"/>
  <c r="F130"/>
  <c r="G130" s="1"/>
  <c r="H130" s="1"/>
  <c r="I130" s="1"/>
  <c r="J130" s="1"/>
  <c r="K130" s="1"/>
  <c r="L130" s="1"/>
  <c r="M130" s="1"/>
  <c r="N130" s="1"/>
  <c r="O130" s="1"/>
  <c r="P130" s="1"/>
  <c r="E156"/>
  <c r="E157"/>
  <c r="E158"/>
  <c r="E159"/>
  <c r="E160"/>
  <c r="E161"/>
  <c r="E162"/>
  <c r="E163"/>
  <c r="C171"/>
  <c r="C172"/>
  <c r="E177"/>
  <c r="E166" s="1"/>
  <c r="F177"/>
  <c r="G177" s="1"/>
  <c r="H177" s="1"/>
  <c r="I177" s="1"/>
  <c r="J177" s="1"/>
  <c r="K177" s="1"/>
  <c r="L177" s="1"/>
  <c r="M177" s="1"/>
  <c r="N177" s="1"/>
  <c r="O177" s="1"/>
  <c r="P177" s="1"/>
  <c r="R177" s="1"/>
  <c r="S177" s="1"/>
  <c r="T177" s="1"/>
  <c r="U177" s="1"/>
  <c r="V177" s="1"/>
  <c r="W177" s="1"/>
  <c r="X177" s="1"/>
  <c r="Y177" s="1"/>
  <c r="Z177" s="1"/>
  <c r="AA177" s="1"/>
  <c r="AB177" s="1"/>
  <c r="AC177" s="1"/>
  <c r="AE177" s="1"/>
  <c r="AF177" s="1"/>
  <c r="AG177" s="1"/>
  <c r="AH177" s="1"/>
  <c r="AI177" s="1"/>
  <c r="AJ177" s="1"/>
  <c r="AK177" s="1"/>
  <c r="AL177" s="1"/>
  <c r="AM177" s="1"/>
  <c r="AN177" s="1"/>
  <c r="AO177" s="1"/>
  <c r="AP177" s="1"/>
  <c r="AR177" s="1"/>
  <c r="AS177" s="1"/>
  <c r="AT177" s="1"/>
  <c r="AU177" s="1"/>
  <c r="AV177" s="1"/>
  <c r="AW177" s="1"/>
  <c r="AX177" s="1"/>
  <c r="AY177" s="1"/>
  <c r="AZ177" s="1"/>
  <c r="BA177" s="1"/>
  <c r="BB177" s="1"/>
  <c r="BC177" s="1"/>
  <c r="BE177" s="1"/>
  <c r="BF177" s="1"/>
  <c r="BG177" s="1"/>
  <c r="BH177" s="1"/>
  <c r="BI177" s="1"/>
  <c r="BJ177" s="1"/>
  <c r="BK177" s="1"/>
  <c r="BL177" s="1"/>
  <c r="BM177" s="1"/>
  <c r="BN177" s="1"/>
  <c r="BO177" s="1"/>
  <c r="BP177" s="1"/>
  <c r="E178"/>
  <c r="E167" s="1"/>
  <c r="F178"/>
  <c r="G178" s="1"/>
  <c r="H178" s="1"/>
  <c r="I178" s="1"/>
  <c r="J178" s="1"/>
  <c r="K178" s="1"/>
  <c r="L178" s="1"/>
  <c r="M178" s="1"/>
  <c r="N178" s="1"/>
  <c r="O178" s="1"/>
  <c r="P178" s="1"/>
  <c r="R178" s="1"/>
  <c r="S178" s="1"/>
  <c r="T178" s="1"/>
  <c r="U178" s="1"/>
  <c r="V178" s="1"/>
  <c r="W178" s="1"/>
  <c r="X178" s="1"/>
  <c r="Y178" s="1"/>
  <c r="Z178" s="1"/>
  <c r="AA178" s="1"/>
  <c r="AB178" s="1"/>
  <c r="AC178" s="1"/>
  <c r="AE178" s="1"/>
  <c r="AF178" s="1"/>
  <c r="AG178" s="1"/>
  <c r="AH178" s="1"/>
  <c r="AI178" s="1"/>
  <c r="AJ178" s="1"/>
  <c r="AK178" s="1"/>
  <c r="AL178" s="1"/>
  <c r="AM178" s="1"/>
  <c r="AN178" s="1"/>
  <c r="AO178" s="1"/>
  <c r="AP178" s="1"/>
  <c r="AR178" s="1"/>
  <c r="AS178" s="1"/>
  <c r="AT178" s="1"/>
  <c r="AU178" s="1"/>
  <c r="AV178" s="1"/>
  <c r="AW178" s="1"/>
  <c r="AX178" s="1"/>
  <c r="AY178" s="1"/>
  <c r="AZ178" s="1"/>
  <c r="BA178" s="1"/>
  <c r="BB178" s="1"/>
  <c r="BC178" s="1"/>
  <c r="BE178" s="1"/>
  <c r="BF178" s="1"/>
  <c r="BG178" s="1"/>
  <c r="BH178" s="1"/>
  <c r="BI178" s="1"/>
  <c r="BJ178" s="1"/>
  <c r="BK178" s="1"/>
  <c r="BL178" s="1"/>
  <c r="BM178" s="1"/>
  <c r="BN178" s="1"/>
  <c r="BO178" s="1"/>
  <c r="BP178" s="1"/>
  <c r="E179"/>
  <c r="E168" s="1"/>
  <c r="C182"/>
  <c r="E182"/>
  <c r="E171" s="1"/>
  <c r="F182"/>
  <c r="G182" s="1"/>
  <c r="H182" s="1"/>
  <c r="I182" s="1"/>
  <c r="J182" s="1"/>
  <c r="K182" s="1"/>
  <c r="L182" s="1"/>
  <c r="M182" s="1"/>
  <c r="N182" s="1"/>
  <c r="O182" s="1"/>
  <c r="P182" s="1"/>
  <c r="R182" s="1"/>
  <c r="S182" s="1"/>
  <c r="T182" s="1"/>
  <c r="U182" s="1"/>
  <c r="V182" s="1"/>
  <c r="W182" s="1"/>
  <c r="X182" s="1"/>
  <c r="Y182" s="1"/>
  <c r="Z182" s="1"/>
  <c r="AA182" s="1"/>
  <c r="AB182" s="1"/>
  <c r="AC182" s="1"/>
  <c r="AE182" s="1"/>
  <c r="AF182" s="1"/>
  <c r="AG182" s="1"/>
  <c r="AH182" s="1"/>
  <c r="AI182" s="1"/>
  <c r="AJ182" s="1"/>
  <c r="AK182" s="1"/>
  <c r="AL182" s="1"/>
  <c r="AM182" s="1"/>
  <c r="AN182" s="1"/>
  <c r="AO182" s="1"/>
  <c r="AP182" s="1"/>
  <c r="AR182" s="1"/>
  <c r="AS182" s="1"/>
  <c r="AT182" s="1"/>
  <c r="AU182" s="1"/>
  <c r="AV182" s="1"/>
  <c r="AW182" s="1"/>
  <c r="AX182" s="1"/>
  <c r="AY182" s="1"/>
  <c r="AZ182" s="1"/>
  <c r="BA182" s="1"/>
  <c r="BB182" s="1"/>
  <c r="BC182" s="1"/>
  <c r="BE182" s="1"/>
  <c r="BF182" s="1"/>
  <c r="BG182" s="1"/>
  <c r="BH182" s="1"/>
  <c r="BI182" s="1"/>
  <c r="BJ182" s="1"/>
  <c r="BK182" s="1"/>
  <c r="BL182" s="1"/>
  <c r="BM182" s="1"/>
  <c r="BN182" s="1"/>
  <c r="BO182" s="1"/>
  <c r="BP182" s="1"/>
  <c r="C183"/>
  <c r="E183"/>
  <c r="E172" s="1"/>
  <c r="B27" i="10"/>
  <c r="F27"/>
  <c r="I36" s="1"/>
  <c r="D35" s="1"/>
  <c r="B28"/>
  <c r="F28"/>
  <c r="B31"/>
  <c r="B32"/>
  <c r="B35"/>
  <c r="B36"/>
  <c r="I37"/>
  <c r="D36" s="1"/>
  <c r="L102"/>
  <c r="M102"/>
  <c r="L103" s="1"/>
  <c r="N102"/>
  <c r="O102"/>
  <c r="N103"/>
  <c r="N104"/>
  <c r="N105"/>
  <c r="N106"/>
  <c r="N107"/>
  <c r="N108"/>
  <c r="N109"/>
  <c r="N110"/>
  <c r="N111"/>
  <c r="N112"/>
  <c r="N113"/>
  <c r="N114"/>
  <c r="N115"/>
  <c r="N116"/>
  <c r="N117"/>
  <c r="N118"/>
  <c r="N119"/>
  <c r="N120"/>
  <c r="N121"/>
  <c r="N122"/>
  <c r="N123"/>
  <c r="N124"/>
  <c r="N125"/>
  <c r="N126"/>
  <c r="N127"/>
  <c r="N128"/>
  <c r="N129"/>
  <c r="N130"/>
  <c r="N131"/>
  <c r="N132"/>
  <c r="N133"/>
  <c r="N134"/>
  <c r="N135"/>
  <c r="N136"/>
  <c r="N137"/>
  <c r="N138"/>
  <c r="N139"/>
  <c r="N140"/>
  <c r="N141"/>
  <c r="N142"/>
  <c r="N143"/>
  <c r="N144"/>
  <c r="N145"/>
  <c r="N146"/>
  <c r="N147"/>
  <c r="N148"/>
  <c r="N149"/>
  <c r="N150"/>
  <c r="N151"/>
  <c r="N152"/>
  <c r="N153"/>
  <c r="N154"/>
  <c r="N155"/>
  <c r="N156"/>
  <c r="N157"/>
  <c r="N158"/>
  <c r="N159"/>
  <c r="N160"/>
  <c r="N161"/>
  <c r="N162"/>
  <c r="N163"/>
  <c r="N164"/>
  <c r="N165"/>
  <c r="N166"/>
  <c r="N167"/>
  <c r="N168"/>
  <c r="N169"/>
  <c r="N170"/>
  <c r="N171"/>
  <c r="N172"/>
  <c r="N173"/>
  <c r="N174"/>
  <c r="N175"/>
  <c r="N176"/>
  <c r="N177"/>
  <c r="N178"/>
  <c r="N179"/>
  <c r="N180"/>
  <c r="N181"/>
  <c r="N182"/>
  <c r="N183"/>
  <c r="N184"/>
  <c r="N185"/>
  <c r="N186"/>
  <c r="N187"/>
  <c r="N188"/>
  <c r="N189"/>
  <c r="N190"/>
  <c r="N191"/>
  <c r="N192"/>
  <c r="N193"/>
  <c r="N194"/>
  <c r="N195"/>
  <c r="N196"/>
  <c r="N197"/>
  <c r="N198"/>
  <c r="N199"/>
  <c r="N200"/>
  <c r="N201"/>
  <c r="N202"/>
  <c r="N203"/>
  <c r="N204"/>
  <c r="N205"/>
  <c r="N206"/>
  <c r="N207"/>
  <c r="N208"/>
  <c r="N209"/>
  <c r="N210"/>
  <c r="N211"/>
  <c r="N212"/>
  <c r="N213"/>
  <c r="N214"/>
  <c r="N215"/>
  <c r="N216"/>
  <c r="N217"/>
  <c r="N218"/>
  <c r="N219"/>
  <c r="N220"/>
  <c r="N221"/>
  <c r="N222"/>
  <c r="N223"/>
  <c r="N224"/>
  <c r="N225"/>
  <c r="N226"/>
  <c r="N227"/>
  <c r="N228"/>
  <c r="N229"/>
  <c r="N230"/>
  <c r="N231"/>
  <c r="N232"/>
  <c r="N233"/>
  <c r="N234"/>
  <c r="N235"/>
  <c r="N236"/>
  <c r="N237"/>
  <c r="N238"/>
  <c r="N239"/>
  <c r="N240"/>
  <c r="N241"/>
  <c r="N242"/>
  <c r="N243"/>
  <c r="N244"/>
  <c r="N245"/>
  <c r="N246"/>
  <c r="N247"/>
  <c r="N248"/>
  <c r="N249"/>
  <c r="N250"/>
  <c r="N251"/>
  <c r="N252"/>
  <c r="N253"/>
  <c r="N254"/>
  <c r="N255"/>
  <c r="N256"/>
  <c r="N257"/>
  <c r="N258"/>
  <c r="N259"/>
  <c r="N260"/>
  <c r="N261"/>
  <c r="N262"/>
  <c r="N263"/>
  <c r="N264"/>
  <c r="N265"/>
  <c r="N266"/>
  <c r="N267"/>
  <c r="N268"/>
  <c r="N269"/>
  <c r="N270"/>
  <c r="N271"/>
  <c r="N272"/>
  <c r="N273"/>
  <c r="N274"/>
  <c r="N275"/>
  <c r="N276"/>
  <c r="N277"/>
  <c r="N278"/>
  <c r="N279"/>
  <c r="N280"/>
  <c r="N281"/>
  <c r="N282"/>
  <c r="N283"/>
  <c r="N284"/>
  <c r="N285"/>
  <c r="N286"/>
  <c r="N287"/>
  <c r="N288"/>
  <c r="N289"/>
  <c r="N290"/>
  <c r="N291"/>
  <c r="N292"/>
  <c r="N293"/>
  <c r="N294"/>
  <c r="N295"/>
  <c r="N296"/>
  <c r="N297"/>
  <c r="N298"/>
  <c r="N299"/>
  <c r="N300"/>
  <c r="N301"/>
  <c r="N302"/>
  <c r="N303"/>
  <c r="N304"/>
  <c r="N305"/>
  <c r="N306"/>
  <c r="N307"/>
  <c r="N308"/>
  <c r="N309"/>
  <c r="N310"/>
  <c r="N311"/>
  <c r="N312"/>
  <c r="N313"/>
  <c r="N314"/>
  <c r="N315"/>
  <c r="N316"/>
  <c r="N317"/>
  <c r="N318"/>
  <c r="N319"/>
  <c r="N320"/>
  <c r="N321"/>
  <c r="N322"/>
  <c r="N323"/>
  <c r="N324"/>
  <c r="N325"/>
  <c r="N326"/>
  <c r="N327"/>
  <c r="N328"/>
  <c r="N329"/>
  <c r="N330"/>
  <c r="N331"/>
  <c r="N332"/>
  <c r="N333"/>
  <c r="N334"/>
  <c r="N335"/>
  <c r="N336"/>
  <c r="N337"/>
  <c r="N338"/>
  <c r="N339"/>
  <c r="N340"/>
  <c r="N341"/>
  <c r="C12" i="4"/>
  <c r="C23"/>
  <c r="C25"/>
  <c r="E17" i="6" s="1"/>
  <c r="F25" i="4"/>
  <c r="C39"/>
  <c r="F22" i="5" s="1"/>
  <c r="C40" i="4"/>
  <c r="K49"/>
  <c r="L49"/>
  <c r="M49"/>
  <c r="N49"/>
  <c r="O49"/>
  <c r="P49"/>
  <c r="K50"/>
  <c r="L50"/>
  <c r="M50"/>
  <c r="N50"/>
  <c r="O50"/>
  <c r="P50"/>
  <c r="K51"/>
  <c r="L51"/>
  <c r="M51"/>
  <c r="N51"/>
  <c r="O51"/>
  <c r="P51"/>
  <c r="T51"/>
  <c r="U51"/>
  <c r="V51"/>
  <c r="W51"/>
  <c r="X51"/>
  <c r="X57" s="1"/>
  <c r="J156" i="6" s="1"/>
  <c r="Y51" i="4"/>
  <c r="Z51"/>
  <c r="Z57" s="1"/>
  <c r="L156" i="6" s="1"/>
  <c r="AA51" i="4"/>
  <c r="AB51"/>
  <c r="AB57" s="1"/>
  <c r="N156" i="6" s="1"/>
  <c r="AC51" i="4"/>
  <c r="AD51"/>
  <c r="AD57" s="1"/>
  <c r="P156" i="6" s="1"/>
  <c r="AE51" i="4"/>
  <c r="AF51"/>
  <c r="AF57" s="1"/>
  <c r="S156" i="6" s="1"/>
  <c r="AG51" i="4"/>
  <c r="AH51"/>
  <c r="AH57" s="1"/>
  <c r="U156" i="6" s="1"/>
  <c r="AI51" i="4"/>
  <c r="AJ51"/>
  <c r="AJ57" s="1"/>
  <c r="W156" i="6" s="1"/>
  <c r="AK51" i="4"/>
  <c r="AL51"/>
  <c r="AL57" s="1"/>
  <c r="Y156" i="6" s="1"/>
  <c r="AM51" i="4"/>
  <c r="AN51"/>
  <c r="AN57" s="1"/>
  <c r="AA156" i="6" s="1"/>
  <c r="AO51" i="4"/>
  <c r="AP51"/>
  <c r="AP57" s="1"/>
  <c r="AC156" i="6" s="1"/>
  <c r="AQ51" i="4"/>
  <c r="AR51"/>
  <c r="AR57" s="1"/>
  <c r="AF156" i="6" s="1"/>
  <c r="AS51" i="4"/>
  <c r="AT51"/>
  <c r="AT57" s="1"/>
  <c r="AH156" i="6" s="1"/>
  <c r="AU51" i="4"/>
  <c r="AV51"/>
  <c r="AV57" s="1"/>
  <c r="AJ156" i="6" s="1"/>
  <c r="AW51" i="4"/>
  <c r="AX51"/>
  <c r="AX57" s="1"/>
  <c r="AL156" i="6" s="1"/>
  <c r="AY51" i="4"/>
  <c r="AZ51"/>
  <c r="AZ57" s="1"/>
  <c r="AN156" i="6" s="1"/>
  <c r="BA51" i="4"/>
  <c r="BB51"/>
  <c r="BB57" s="1"/>
  <c r="AP156" i="6" s="1"/>
  <c r="BC51" i="4"/>
  <c r="BD51"/>
  <c r="BD57" s="1"/>
  <c r="AS156" i="6" s="1"/>
  <c r="BE51" i="4"/>
  <c r="BF51"/>
  <c r="BF57" s="1"/>
  <c r="AU156" i="6" s="1"/>
  <c r="BG51" i="4"/>
  <c r="BH51"/>
  <c r="BH57" s="1"/>
  <c r="AW156" i="6" s="1"/>
  <c r="BI51" i="4"/>
  <c r="BJ51"/>
  <c r="BJ57" s="1"/>
  <c r="AY156" i="6" s="1"/>
  <c r="BK51" i="4"/>
  <c r="BL51"/>
  <c r="BL57" s="1"/>
  <c r="BA156" i="6" s="1"/>
  <c r="BM51" i="4"/>
  <c r="BN51"/>
  <c r="BN57" s="1"/>
  <c r="BC156" i="6" s="1"/>
  <c r="BO51" i="4"/>
  <c r="BP51"/>
  <c r="BP57" s="1"/>
  <c r="BF156" i="6" s="1"/>
  <c r="BQ51" i="4"/>
  <c r="BR51"/>
  <c r="BR57" s="1"/>
  <c r="BH156" i="6" s="1"/>
  <c r="BS51" i="4"/>
  <c r="BT51"/>
  <c r="BT57" s="1"/>
  <c r="BJ156" i="6" s="1"/>
  <c r="BU51" i="4"/>
  <c r="BV51"/>
  <c r="BV57" s="1"/>
  <c r="BL156" i="6" s="1"/>
  <c r="BW51" i="4"/>
  <c r="BX51"/>
  <c r="BX57" s="1"/>
  <c r="BN156" i="6" s="1"/>
  <c r="BY51" i="4"/>
  <c r="BZ51"/>
  <c r="BZ57" s="1"/>
  <c r="BP156" i="6" s="1"/>
  <c r="C52" i="4"/>
  <c r="D52"/>
  <c r="R49" s="1"/>
  <c r="E52"/>
  <c r="F52"/>
  <c r="K52"/>
  <c r="L52"/>
  <c r="M52"/>
  <c r="N52"/>
  <c r="O52"/>
  <c r="P52"/>
  <c r="T52"/>
  <c r="T57" s="1"/>
  <c r="F156" i="6" s="1"/>
  <c r="U52" i="4"/>
  <c r="V52"/>
  <c r="V57" s="1"/>
  <c r="H156" i="6" s="1"/>
  <c r="W52" i="4"/>
  <c r="X52"/>
  <c r="X58" s="1"/>
  <c r="J157" i="6" s="1"/>
  <c r="Y52" i="4"/>
  <c r="Z52"/>
  <c r="Z58" s="1"/>
  <c r="L157" i="6" s="1"/>
  <c r="AA52" i="4"/>
  <c r="AB52"/>
  <c r="AB58" s="1"/>
  <c r="N157" i="6" s="1"/>
  <c r="AC52" i="4"/>
  <c r="AD52"/>
  <c r="AD58" s="1"/>
  <c r="P157" i="6" s="1"/>
  <c r="AE52" i="4"/>
  <c r="AF52"/>
  <c r="AF58" s="1"/>
  <c r="S157" i="6" s="1"/>
  <c r="AG52" i="4"/>
  <c r="AH52"/>
  <c r="AH58" s="1"/>
  <c r="U157" i="6" s="1"/>
  <c r="AI52" i="4"/>
  <c r="AJ52"/>
  <c r="AJ58" s="1"/>
  <c r="W157" i="6" s="1"/>
  <c r="AK52" i="4"/>
  <c r="AL52"/>
  <c r="AL58" s="1"/>
  <c r="Y157" i="6" s="1"/>
  <c r="AM52" i="4"/>
  <c r="AN52"/>
  <c r="AN58" s="1"/>
  <c r="AA157" i="6" s="1"/>
  <c r="AO52" i="4"/>
  <c r="AP52"/>
  <c r="AP58" s="1"/>
  <c r="AC157" i="6" s="1"/>
  <c r="AQ52" i="4"/>
  <c r="AR52"/>
  <c r="AR58" s="1"/>
  <c r="AF157" i="6" s="1"/>
  <c r="AS52" i="4"/>
  <c r="AT52"/>
  <c r="AT58" s="1"/>
  <c r="AH157" i="6" s="1"/>
  <c r="AU52" i="4"/>
  <c r="AV52"/>
  <c r="AV58" s="1"/>
  <c r="AJ157" i="6" s="1"/>
  <c r="AW52" i="4"/>
  <c r="AX52"/>
  <c r="AX58" s="1"/>
  <c r="AL157" i="6" s="1"/>
  <c r="AY52" i="4"/>
  <c r="AZ52"/>
  <c r="AZ58" s="1"/>
  <c r="AN157" i="6" s="1"/>
  <c r="BA52" i="4"/>
  <c r="BB52"/>
  <c r="BB58" s="1"/>
  <c r="AP157" i="6" s="1"/>
  <c r="BC52" i="4"/>
  <c r="BD52"/>
  <c r="BD58" s="1"/>
  <c r="AS157" i="6" s="1"/>
  <c r="BE52" i="4"/>
  <c r="BF52"/>
  <c r="BF58" s="1"/>
  <c r="AU157" i="6" s="1"/>
  <c r="BG52" i="4"/>
  <c r="BH52"/>
  <c r="BH58" s="1"/>
  <c r="AW157" i="6" s="1"/>
  <c r="BI52" i="4"/>
  <c r="BJ52"/>
  <c r="BJ58" s="1"/>
  <c r="AY157" i="6" s="1"/>
  <c r="BK52" i="4"/>
  <c r="BL52"/>
  <c r="BL58" s="1"/>
  <c r="BA157" i="6" s="1"/>
  <c r="BM52" i="4"/>
  <c r="BN52"/>
  <c r="BN58" s="1"/>
  <c r="BC157" i="6" s="1"/>
  <c r="BO52" i="4"/>
  <c r="BP52"/>
  <c r="BP58" s="1"/>
  <c r="BF157" i="6" s="1"/>
  <c r="BQ52" i="4"/>
  <c r="BR52"/>
  <c r="BR58" s="1"/>
  <c r="BH157" i="6" s="1"/>
  <c r="BS52" i="4"/>
  <c r="BT52"/>
  <c r="BT58" s="1"/>
  <c r="BJ157" i="6" s="1"/>
  <c r="BU52" i="4"/>
  <c r="BV52"/>
  <c r="BV58" s="1"/>
  <c r="BL157" i="6" s="1"/>
  <c r="BW52" i="4"/>
  <c r="BX52"/>
  <c r="BX58" s="1"/>
  <c r="BN157" i="6" s="1"/>
  <c r="BY52" i="4"/>
  <c r="BZ52"/>
  <c r="BZ58" s="1"/>
  <c r="BP157" i="6" s="1"/>
  <c r="K53" i="4"/>
  <c r="L53"/>
  <c r="M53"/>
  <c r="N53"/>
  <c r="O53"/>
  <c r="P53"/>
  <c r="T53"/>
  <c r="T59" s="1"/>
  <c r="F158" i="6" s="1"/>
  <c r="U53" i="4"/>
  <c r="V53"/>
  <c r="V59" s="1"/>
  <c r="H158" i="6" s="1"/>
  <c r="W53" i="4"/>
  <c r="X53"/>
  <c r="X59" s="1"/>
  <c r="J158" i="6" s="1"/>
  <c r="Y53" i="4"/>
  <c r="Z53"/>
  <c r="Z59" s="1"/>
  <c r="L158" i="6" s="1"/>
  <c r="AA53" i="4"/>
  <c r="AB53"/>
  <c r="AB59" s="1"/>
  <c r="N158" i="6" s="1"/>
  <c r="AC53" i="4"/>
  <c r="AD53"/>
  <c r="AD59" s="1"/>
  <c r="P158" i="6" s="1"/>
  <c r="AE53" i="4"/>
  <c r="AF53"/>
  <c r="AF59" s="1"/>
  <c r="S158" i="6" s="1"/>
  <c r="AG53" i="4"/>
  <c r="AH53"/>
  <c r="AH59" s="1"/>
  <c r="U158" i="6" s="1"/>
  <c r="AI53" i="4"/>
  <c r="AJ53"/>
  <c r="AJ59" s="1"/>
  <c r="W158" i="6" s="1"/>
  <c r="AK53" i="4"/>
  <c r="AL53"/>
  <c r="AL59" s="1"/>
  <c r="Y158" i="6" s="1"/>
  <c r="AM53" i="4"/>
  <c r="AN53"/>
  <c r="AN59" s="1"/>
  <c r="AA158" i="6" s="1"/>
  <c r="AO53" i="4"/>
  <c r="AP53"/>
  <c r="AP59" s="1"/>
  <c r="AC158" i="6" s="1"/>
  <c r="AQ53" i="4"/>
  <c r="AR53"/>
  <c r="AR59" s="1"/>
  <c r="AF158" i="6" s="1"/>
  <c r="AS53" i="4"/>
  <c r="AT53"/>
  <c r="AT59" s="1"/>
  <c r="AH158" i="6" s="1"/>
  <c r="AU53" i="4"/>
  <c r="AV53"/>
  <c r="AV59" s="1"/>
  <c r="AJ158" i="6" s="1"/>
  <c r="AW53" i="4"/>
  <c r="AX53"/>
  <c r="AX59" s="1"/>
  <c r="AL158" i="6" s="1"/>
  <c r="AY53" i="4"/>
  <c r="AZ53"/>
  <c r="AZ59" s="1"/>
  <c r="AN158" i="6" s="1"/>
  <c r="BA53" i="4"/>
  <c r="BB53"/>
  <c r="BB59" s="1"/>
  <c r="AP158" i="6" s="1"/>
  <c r="BC53" i="4"/>
  <c r="BD53"/>
  <c r="BD59" s="1"/>
  <c r="AS158" i="6" s="1"/>
  <c r="BE53" i="4"/>
  <c r="BF53"/>
  <c r="BF59" s="1"/>
  <c r="AU158" i="6" s="1"/>
  <c r="BG53" i="4"/>
  <c r="BH53"/>
  <c r="BH59" s="1"/>
  <c r="AW158" i="6" s="1"/>
  <c r="BI53" i="4"/>
  <c r="BJ53"/>
  <c r="BJ59" s="1"/>
  <c r="AY158" i="6" s="1"/>
  <c r="BK53" i="4"/>
  <c r="BL53"/>
  <c r="BL59" s="1"/>
  <c r="BA158" i="6" s="1"/>
  <c r="BM53" i="4"/>
  <c r="BN53"/>
  <c r="BN59" s="1"/>
  <c r="BC158" i="6" s="1"/>
  <c r="BO53" i="4"/>
  <c r="BP53"/>
  <c r="BP59" s="1"/>
  <c r="BF158" i="6" s="1"/>
  <c r="BQ53" i="4"/>
  <c r="BR53"/>
  <c r="BR59" s="1"/>
  <c r="BH158" i="6" s="1"/>
  <c r="BS53" i="4"/>
  <c r="BT53"/>
  <c r="BT59" s="1"/>
  <c r="BJ158" i="6" s="1"/>
  <c r="BU53" i="4"/>
  <c r="BV53"/>
  <c r="BV59" s="1"/>
  <c r="BL158" i="6" s="1"/>
  <c r="BW53" i="4"/>
  <c r="BX53"/>
  <c r="BX59" s="1"/>
  <c r="BN158" i="6" s="1"/>
  <c r="BY53" i="4"/>
  <c r="BZ53"/>
  <c r="BZ59" s="1"/>
  <c r="BP158" i="6" s="1"/>
  <c r="K54" i="4"/>
  <c r="L54"/>
  <c r="M54"/>
  <c r="N54"/>
  <c r="O54"/>
  <c r="P54"/>
  <c r="T54"/>
  <c r="T60" s="1"/>
  <c r="F159" i="6" s="1"/>
  <c r="U54" i="4"/>
  <c r="V54"/>
  <c r="V60" s="1"/>
  <c r="H159" i="6" s="1"/>
  <c r="W54" i="4"/>
  <c r="X54"/>
  <c r="X60" s="1"/>
  <c r="J159" i="6" s="1"/>
  <c r="Y54" i="4"/>
  <c r="Z54"/>
  <c r="Z60" s="1"/>
  <c r="L159" i="6" s="1"/>
  <c r="AA54" i="4"/>
  <c r="AB54"/>
  <c r="AB60" s="1"/>
  <c r="N159" i="6" s="1"/>
  <c r="AC54" i="4"/>
  <c r="AD54"/>
  <c r="AD60" s="1"/>
  <c r="P159" i="6" s="1"/>
  <c r="AE54" i="4"/>
  <c r="AF54"/>
  <c r="AF60" s="1"/>
  <c r="S159" i="6" s="1"/>
  <c r="AG54" i="4"/>
  <c r="AH54"/>
  <c r="AH60" s="1"/>
  <c r="U159" i="6" s="1"/>
  <c r="AI54" i="4"/>
  <c r="AJ54"/>
  <c r="AJ60" s="1"/>
  <c r="W159" i="6" s="1"/>
  <c r="AK54" i="4"/>
  <c r="AL54"/>
  <c r="AL60" s="1"/>
  <c r="Y159" i="6" s="1"/>
  <c r="AM54" i="4"/>
  <c r="AN54"/>
  <c r="AN60" s="1"/>
  <c r="AA159" i="6" s="1"/>
  <c r="AO54" i="4"/>
  <c r="AP54"/>
  <c r="AP60" s="1"/>
  <c r="AC159" i="6" s="1"/>
  <c r="AQ54" i="4"/>
  <c r="AR54"/>
  <c r="AR60" s="1"/>
  <c r="AF159" i="6" s="1"/>
  <c r="AS54" i="4"/>
  <c r="AT54"/>
  <c r="AT60" s="1"/>
  <c r="AH159" i="6" s="1"/>
  <c r="AU54" i="4"/>
  <c r="AV54"/>
  <c r="AV60" s="1"/>
  <c r="AJ159" i="6" s="1"/>
  <c r="AW54" i="4"/>
  <c r="AX54"/>
  <c r="AX60" s="1"/>
  <c r="AL159" i="6" s="1"/>
  <c r="AY54" i="4"/>
  <c r="AZ54"/>
  <c r="AZ60" s="1"/>
  <c r="AN159" i="6" s="1"/>
  <c r="BA54" i="4"/>
  <c r="BB54"/>
  <c r="BB60" s="1"/>
  <c r="AP159" i="6" s="1"/>
  <c r="BC54" i="4"/>
  <c r="BD54"/>
  <c r="BD60" s="1"/>
  <c r="AS159" i="6" s="1"/>
  <c r="BE54" i="4"/>
  <c r="BF54"/>
  <c r="BF60" s="1"/>
  <c r="AU159" i="6" s="1"/>
  <c r="BG54" i="4"/>
  <c r="BH54"/>
  <c r="BH60" s="1"/>
  <c r="AW159" i="6" s="1"/>
  <c r="BI54" i="4"/>
  <c r="BJ54"/>
  <c r="BJ60" s="1"/>
  <c r="AY159" i="6" s="1"/>
  <c r="BK54" i="4"/>
  <c r="BL54"/>
  <c r="BL60" s="1"/>
  <c r="BA159" i="6" s="1"/>
  <c r="BM54" i="4"/>
  <c r="BN54"/>
  <c r="BN60" s="1"/>
  <c r="BC159" i="6" s="1"/>
  <c r="BO54" i="4"/>
  <c r="BP54"/>
  <c r="BP60" s="1"/>
  <c r="BF159" i="6" s="1"/>
  <c r="BQ54" i="4"/>
  <c r="BR54"/>
  <c r="BR60" s="1"/>
  <c r="BH159" i="6" s="1"/>
  <c r="BS54" i="4"/>
  <c r="BT54"/>
  <c r="BT60" s="1"/>
  <c r="BJ159" i="6" s="1"/>
  <c r="BU54" i="4"/>
  <c r="BV54"/>
  <c r="BV60" s="1"/>
  <c r="BL159" i="6" s="1"/>
  <c r="BW54" i="4"/>
  <c r="BX54"/>
  <c r="BX60" s="1"/>
  <c r="BN159" i="6" s="1"/>
  <c r="BY54" i="4"/>
  <c r="BZ54"/>
  <c r="BZ60" s="1"/>
  <c r="BP159" i="6" s="1"/>
  <c r="K55" i="4"/>
  <c r="L55"/>
  <c r="M55"/>
  <c r="N55"/>
  <c r="O55"/>
  <c r="P55"/>
  <c r="T55"/>
  <c r="T61" s="1"/>
  <c r="F160" i="6" s="1"/>
  <c r="U55" i="4"/>
  <c r="V55"/>
  <c r="V61" s="1"/>
  <c r="H160" i="6" s="1"/>
  <c r="W55" i="4"/>
  <c r="X55"/>
  <c r="X61" s="1"/>
  <c r="J160" i="6" s="1"/>
  <c r="Y55" i="4"/>
  <c r="Z55"/>
  <c r="Z61" s="1"/>
  <c r="L160" i="6" s="1"/>
  <c r="AA55" i="4"/>
  <c r="AB55"/>
  <c r="AB61" s="1"/>
  <c r="N160" i="6" s="1"/>
  <c r="AC55" i="4"/>
  <c r="AD55"/>
  <c r="AD61" s="1"/>
  <c r="P160" i="6" s="1"/>
  <c r="AE55" i="4"/>
  <c r="AF55"/>
  <c r="AF61" s="1"/>
  <c r="S160" i="6" s="1"/>
  <c r="AG55" i="4"/>
  <c r="AH55"/>
  <c r="AH61" s="1"/>
  <c r="U160" i="6" s="1"/>
  <c r="AI55" i="4"/>
  <c r="AJ55"/>
  <c r="AJ61" s="1"/>
  <c r="W160" i="6" s="1"/>
  <c r="AK55" i="4"/>
  <c r="AL55"/>
  <c r="AL61" s="1"/>
  <c r="Y160" i="6" s="1"/>
  <c r="AM55" i="4"/>
  <c r="AN55"/>
  <c r="AN61" s="1"/>
  <c r="AA160" i="6" s="1"/>
  <c r="AO55" i="4"/>
  <c r="AP55"/>
  <c r="AP61" s="1"/>
  <c r="AC160" i="6" s="1"/>
  <c r="AQ55" i="4"/>
  <c r="AR55"/>
  <c r="AR61" s="1"/>
  <c r="AF160" i="6" s="1"/>
  <c r="AS55" i="4"/>
  <c r="AT55"/>
  <c r="AT61" s="1"/>
  <c r="AH160" i="6" s="1"/>
  <c r="AU55" i="4"/>
  <c r="AV55"/>
  <c r="AW55"/>
  <c r="AX55"/>
  <c r="AY55"/>
  <c r="AZ55"/>
  <c r="BA55"/>
  <c r="BB55"/>
  <c r="BC55"/>
  <c r="BD55"/>
  <c r="BE55"/>
  <c r="BF55"/>
  <c r="BG55"/>
  <c r="BH55"/>
  <c r="BI55"/>
  <c r="BJ55"/>
  <c r="BK55"/>
  <c r="BL55"/>
  <c r="BM55"/>
  <c r="BN55"/>
  <c r="BO55"/>
  <c r="BP55"/>
  <c r="BQ55"/>
  <c r="BR55"/>
  <c r="BS55"/>
  <c r="BT55"/>
  <c r="BU55"/>
  <c r="BV55"/>
  <c r="BW55"/>
  <c r="BX55"/>
  <c r="BY55"/>
  <c r="BZ55"/>
  <c r="B56"/>
  <c r="C146" i="6" s="1"/>
  <c r="K56" i="4"/>
  <c r="L56"/>
  <c r="M56"/>
  <c r="N56"/>
  <c r="O56"/>
  <c r="P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B57"/>
  <c r="C147" i="6" s="1"/>
  <c r="C46" s="1"/>
  <c r="K57" i="4"/>
  <c r="L57"/>
  <c r="M57"/>
  <c r="N57"/>
  <c r="O57"/>
  <c r="P57"/>
  <c r="U57"/>
  <c r="G156" i="6" s="1"/>
  <c r="W57" i="4"/>
  <c r="I156" i="6" s="1"/>
  <c r="Y57" i="4"/>
  <c r="K156" i="6" s="1"/>
  <c r="AA57" i="4"/>
  <c r="M156" i="6" s="1"/>
  <c r="AC57" i="4"/>
  <c r="O156" i="6" s="1"/>
  <c r="AE57" i="4"/>
  <c r="R156" i="6" s="1"/>
  <c r="AG57" i="4"/>
  <c r="T156" i="6" s="1"/>
  <c r="AI57" i="4"/>
  <c r="V156" i="6" s="1"/>
  <c r="AK57" i="4"/>
  <c r="X156" i="6" s="1"/>
  <c r="AM57" i="4"/>
  <c r="Z156" i="6" s="1"/>
  <c r="AO57" i="4"/>
  <c r="AB156" i="6" s="1"/>
  <c r="AQ57" i="4"/>
  <c r="AE156" i="6" s="1"/>
  <c r="AS57" i="4"/>
  <c r="AG156" i="6" s="1"/>
  <c r="AU57" i="4"/>
  <c r="AI156" i="6" s="1"/>
  <c r="AW57" i="4"/>
  <c r="AK156" i="6" s="1"/>
  <c r="AY57" i="4"/>
  <c r="AM156" i="6" s="1"/>
  <c r="BA57" i="4"/>
  <c r="AO156" i="6" s="1"/>
  <c r="BC57" i="4"/>
  <c r="AR156" i="6" s="1"/>
  <c r="BE57" i="4"/>
  <c r="AT156" i="6" s="1"/>
  <c r="BG57" i="4"/>
  <c r="AV156" i="6" s="1"/>
  <c r="BI57" i="4"/>
  <c r="AX156" i="6" s="1"/>
  <c r="BK57" i="4"/>
  <c r="AZ156" i="6" s="1"/>
  <c r="BM57" i="4"/>
  <c r="BB156" i="6" s="1"/>
  <c r="BO57" i="4"/>
  <c r="BE156" i="6" s="1"/>
  <c r="BQ57" i="4"/>
  <c r="BG156" i="6" s="1"/>
  <c r="BS57" i="4"/>
  <c r="BI156" i="6" s="1"/>
  <c r="BU57" i="4"/>
  <c r="BK156" i="6" s="1"/>
  <c r="BW57" i="4"/>
  <c r="BM156" i="6" s="1"/>
  <c r="BY57" i="4"/>
  <c r="BO156" i="6" s="1"/>
  <c r="B58" i="4"/>
  <c r="C148" i="6" s="1"/>
  <c r="K58" i="4"/>
  <c r="L58"/>
  <c r="M58"/>
  <c r="N58"/>
  <c r="O58"/>
  <c r="P58"/>
  <c r="S58"/>
  <c r="U58"/>
  <c r="G157" i="6" s="1"/>
  <c r="W58" i="4"/>
  <c r="I157" i="6" s="1"/>
  <c r="Y58" i="4"/>
  <c r="K157" i="6" s="1"/>
  <c r="AA58" i="4"/>
  <c r="M157" i="6" s="1"/>
  <c r="AC58" i="4"/>
  <c r="O157" i="6" s="1"/>
  <c r="AE58" i="4"/>
  <c r="R157" i="6" s="1"/>
  <c r="AG58" i="4"/>
  <c r="T157" i="6" s="1"/>
  <c r="AI58" i="4"/>
  <c r="V157" i="6" s="1"/>
  <c r="AK58" i="4"/>
  <c r="X157" i="6" s="1"/>
  <c r="AM58" i="4"/>
  <c r="Z157" i="6" s="1"/>
  <c r="AO58" i="4"/>
  <c r="AB157" i="6" s="1"/>
  <c r="AQ58" i="4"/>
  <c r="AE157" i="6" s="1"/>
  <c r="AS58" i="4"/>
  <c r="AG157" i="6" s="1"/>
  <c r="AU58" i="4"/>
  <c r="AI157" i="6" s="1"/>
  <c r="AW58" i="4"/>
  <c r="AK157" i="6" s="1"/>
  <c r="AY58" i="4"/>
  <c r="AM157" i="6" s="1"/>
  <c r="BA58" i="4"/>
  <c r="AO157" i="6" s="1"/>
  <c r="BC58" i="4"/>
  <c r="AR157" i="6" s="1"/>
  <c r="BE58" i="4"/>
  <c r="AT157" i="6" s="1"/>
  <c r="BG58" i="4"/>
  <c r="AV157" i="6" s="1"/>
  <c r="BI58" i="4"/>
  <c r="AX157" i="6" s="1"/>
  <c r="BK58" i="4"/>
  <c r="AZ157" i="6" s="1"/>
  <c r="BM58" i="4"/>
  <c r="BB157" i="6" s="1"/>
  <c r="BO58" i="4"/>
  <c r="BE157" i="6" s="1"/>
  <c r="BQ58" i="4"/>
  <c r="BG157" i="6" s="1"/>
  <c r="BS58" i="4"/>
  <c r="BI157" i="6" s="1"/>
  <c r="BU58" i="4"/>
  <c r="BK157" i="6" s="1"/>
  <c r="BW58" i="4"/>
  <c r="BM157" i="6" s="1"/>
  <c r="BY58" i="4"/>
  <c r="BO157" i="6" s="1"/>
  <c r="B59" i="4"/>
  <c r="C149" i="6" s="1"/>
  <c r="K59" i="4"/>
  <c r="L59"/>
  <c r="R59" s="1"/>
  <c r="M59"/>
  <c r="N59"/>
  <c r="O59"/>
  <c r="P59"/>
  <c r="U59"/>
  <c r="G158" i="6" s="1"/>
  <c r="W59" i="4"/>
  <c r="I158" i="6" s="1"/>
  <c r="Y59" i="4"/>
  <c r="K158" i="6" s="1"/>
  <c r="AA59" i="4"/>
  <c r="M158" i="6" s="1"/>
  <c r="AC59" i="4"/>
  <c r="O158" i="6" s="1"/>
  <c r="AE59" i="4"/>
  <c r="R158" i="6" s="1"/>
  <c r="AG59" i="4"/>
  <c r="T158" i="6" s="1"/>
  <c r="AI59" i="4"/>
  <c r="V158" i="6" s="1"/>
  <c r="AK59" i="4"/>
  <c r="X158" i="6" s="1"/>
  <c r="AM59" i="4"/>
  <c r="Z158" i="6" s="1"/>
  <c r="AO59" i="4"/>
  <c r="AB158" i="6" s="1"/>
  <c r="AQ59" i="4"/>
  <c r="AE158" i="6" s="1"/>
  <c r="AS59" i="4"/>
  <c r="AG158" i="6" s="1"/>
  <c r="AU59" i="4"/>
  <c r="AI158" i="6" s="1"/>
  <c r="AW59" i="4"/>
  <c r="AK158" i="6" s="1"/>
  <c r="AY59" i="4"/>
  <c r="AM158" i="6" s="1"/>
  <c r="BA59" i="4"/>
  <c r="AO158" i="6" s="1"/>
  <c r="BC59" i="4"/>
  <c r="AR158" i="6" s="1"/>
  <c r="BE59" i="4"/>
  <c r="AT158" i="6" s="1"/>
  <c r="BG59" i="4"/>
  <c r="AV158" i="6" s="1"/>
  <c r="BI59" i="4"/>
  <c r="AX158" i="6" s="1"/>
  <c r="BK59" i="4"/>
  <c r="AZ158" i="6" s="1"/>
  <c r="BM59" i="4"/>
  <c r="BB158" i="6" s="1"/>
  <c r="BO59" i="4"/>
  <c r="BE158" i="6" s="1"/>
  <c r="BQ59" i="4"/>
  <c r="BG158" i="6" s="1"/>
  <c r="BS59" i="4"/>
  <c r="BI158" i="6" s="1"/>
  <c r="BU59" i="4"/>
  <c r="BK158" i="6" s="1"/>
  <c r="BW59" i="4"/>
  <c r="BM158" i="6" s="1"/>
  <c r="BY59" i="4"/>
  <c r="BO158" i="6" s="1"/>
  <c r="B60" i="4"/>
  <c r="C150" i="6" s="1"/>
  <c r="K60" i="4"/>
  <c r="L60"/>
  <c r="R60" s="1"/>
  <c r="M60"/>
  <c r="N60"/>
  <c r="O60"/>
  <c r="P60"/>
  <c r="U60"/>
  <c r="G159" i="6" s="1"/>
  <c r="W60" i="4"/>
  <c r="I159" i="6" s="1"/>
  <c r="Y60" i="4"/>
  <c r="K159" i="6" s="1"/>
  <c r="AA60" i="4"/>
  <c r="M159" i="6" s="1"/>
  <c r="AC60" i="4"/>
  <c r="O159" i="6" s="1"/>
  <c r="AE60" i="4"/>
  <c r="R159" i="6" s="1"/>
  <c r="AG60" i="4"/>
  <c r="T159" i="6" s="1"/>
  <c r="AI60" i="4"/>
  <c r="V159" i="6" s="1"/>
  <c r="AK60" i="4"/>
  <c r="X159" i="6" s="1"/>
  <c r="AM60" i="4"/>
  <c r="Z159" i="6" s="1"/>
  <c r="AO60" i="4"/>
  <c r="AB159" i="6" s="1"/>
  <c r="AQ60" i="4"/>
  <c r="AE159" i="6" s="1"/>
  <c r="AS60" i="4"/>
  <c r="AG159" i="6" s="1"/>
  <c r="AU60" i="4"/>
  <c r="AI159" i="6" s="1"/>
  <c r="AW60" i="4"/>
  <c r="AK159" i="6" s="1"/>
  <c r="AY60" i="4"/>
  <c r="AM159" i="6" s="1"/>
  <c r="BA60" i="4"/>
  <c r="AO159" i="6" s="1"/>
  <c r="BC60" i="4"/>
  <c r="AR159" i="6" s="1"/>
  <c r="BE60" i="4"/>
  <c r="AT159" i="6" s="1"/>
  <c r="BG60" i="4"/>
  <c r="AV159" i="6" s="1"/>
  <c r="BI60" i="4"/>
  <c r="AX159" i="6" s="1"/>
  <c r="BK60" i="4"/>
  <c r="AZ159" i="6" s="1"/>
  <c r="BM60" i="4"/>
  <c r="BB159" i="6" s="1"/>
  <c r="BO60" i="4"/>
  <c r="BE159" i="6" s="1"/>
  <c r="BQ60" i="4"/>
  <c r="BG159" i="6" s="1"/>
  <c r="BS60" i="4"/>
  <c r="BI159" i="6" s="1"/>
  <c r="BU60" i="4"/>
  <c r="BK159" i="6" s="1"/>
  <c r="BW60" i="4"/>
  <c r="BM159" i="6" s="1"/>
  <c r="BY60" i="4"/>
  <c r="BO159" i="6" s="1"/>
  <c r="B61" i="4"/>
  <c r="C151" i="6" s="1"/>
  <c r="C50" s="1"/>
  <c r="K61" i="4"/>
  <c r="L61"/>
  <c r="R61" s="1"/>
  <c r="M61"/>
  <c r="N61"/>
  <c r="O61"/>
  <c r="P61"/>
  <c r="U61"/>
  <c r="G160" i="6" s="1"/>
  <c r="W61" i="4"/>
  <c r="I160" i="6" s="1"/>
  <c r="Y61" i="4"/>
  <c r="K160" i="6" s="1"/>
  <c r="AA61" i="4"/>
  <c r="M160" i="6" s="1"/>
  <c r="AC61" i="4"/>
  <c r="O160" i="6" s="1"/>
  <c r="AE61" i="4"/>
  <c r="R160" i="6" s="1"/>
  <c r="AG61" i="4"/>
  <c r="T160" i="6" s="1"/>
  <c r="AI61" i="4"/>
  <c r="V160" i="6" s="1"/>
  <c r="AK61" i="4"/>
  <c r="X160" i="6" s="1"/>
  <c r="AM61" i="4"/>
  <c r="Z160" i="6" s="1"/>
  <c r="AO61" i="4"/>
  <c r="AB160" i="6" s="1"/>
  <c r="AQ61" i="4"/>
  <c r="AE160" i="6" s="1"/>
  <c r="AS61" i="4"/>
  <c r="AG160" i="6" s="1"/>
  <c r="AU61" i="4"/>
  <c r="AI160" i="6" s="1"/>
  <c r="AW61" i="4"/>
  <c r="AK160" i="6" s="1"/>
  <c r="AY61" i="4"/>
  <c r="AM160" i="6" s="1"/>
  <c r="BA61" i="4"/>
  <c r="AO160" i="6" s="1"/>
  <c r="BC61" i="4"/>
  <c r="AR160" i="6" s="1"/>
  <c r="BE61" i="4"/>
  <c r="AT160" i="6" s="1"/>
  <c r="BG61" i="4"/>
  <c r="AV160" i="6" s="1"/>
  <c r="BI61" i="4"/>
  <c r="AX160" i="6" s="1"/>
  <c r="BK61" i="4"/>
  <c r="AZ160" i="6" s="1"/>
  <c r="BM61" i="4"/>
  <c r="BB160" i="6" s="1"/>
  <c r="BO61" i="4"/>
  <c r="BE160" i="6" s="1"/>
  <c r="BQ61" i="4"/>
  <c r="BG160" i="6" s="1"/>
  <c r="BS61" i="4"/>
  <c r="BI160" i="6" s="1"/>
  <c r="BU61" i="4"/>
  <c r="BK160" i="6" s="1"/>
  <c r="BW61" i="4"/>
  <c r="BM160" i="6" s="1"/>
  <c r="BY61" i="4"/>
  <c r="BO160" i="6" s="1"/>
  <c r="B62" i="4"/>
  <c r="C152" i="6" s="1"/>
  <c r="C51" s="1"/>
  <c r="K62" i="4"/>
  <c r="L62"/>
  <c r="R62" s="1"/>
  <c r="M62"/>
  <c r="N62"/>
  <c r="O62"/>
  <c r="P62"/>
  <c r="S62"/>
  <c r="U62"/>
  <c r="G161" i="6" s="1"/>
  <c r="W62" i="4"/>
  <c r="I161" i="6" s="1"/>
  <c r="Y62" i="4"/>
  <c r="K161" i="6" s="1"/>
  <c r="AA62" i="4"/>
  <c r="M161" i="6" s="1"/>
  <c r="AC62" i="4"/>
  <c r="O161" i="6" s="1"/>
  <c r="AE62" i="4"/>
  <c r="R161" i="6" s="1"/>
  <c r="AG62" i="4"/>
  <c r="T161" i="6" s="1"/>
  <c r="AI62" i="4"/>
  <c r="V161" i="6" s="1"/>
  <c r="AK62" i="4"/>
  <c r="X161" i="6" s="1"/>
  <c r="AM62" i="4"/>
  <c r="Z161" i="6" s="1"/>
  <c r="AO62" i="4"/>
  <c r="AB161" i="6" s="1"/>
  <c r="AQ62" i="4"/>
  <c r="AE161" i="6" s="1"/>
  <c r="AS62" i="4"/>
  <c r="AG161" i="6" s="1"/>
  <c r="AU62" i="4"/>
  <c r="AI161" i="6" s="1"/>
  <c r="AW62" i="4"/>
  <c r="AK161" i="6" s="1"/>
  <c r="AY62" i="4"/>
  <c r="AM161" i="6" s="1"/>
  <c r="BA62" i="4"/>
  <c r="AO161" i="6" s="1"/>
  <c r="BC62" i="4"/>
  <c r="AR161" i="6" s="1"/>
  <c r="BE62" i="4"/>
  <c r="AT161" i="6" s="1"/>
  <c r="BG62" i="4"/>
  <c r="AV161" i="6" s="1"/>
  <c r="BI62" i="4"/>
  <c r="AX161" i="6" s="1"/>
  <c r="BK62" i="4"/>
  <c r="AZ161" i="6" s="1"/>
  <c r="BM62" i="4"/>
  <c r="BB161" i="6" s="1"/>
  <c r="BO62" i="4"/>
  <c r="BE161" i="6" s="1"/>
  <c r="BQ62" i="4"/>
  <c r="BG161" i="6" s="1"/>
  <c r="BS62" i="4"/>
  <c r="BI161" i="6" s="1"/>
  <c r="BU62" i="4"/>
  <c r="BK161" i="6" s="1"/>
  <c r="BW62" i="4"/>
  <c r="BM161" i="6" s="1"/>
  <c r="BY62" i="4"/>
  <c r="BO161" i="6" s="1"/>
  <c r="C63" i="4"/>
  <c r="D63"/>
  <c r="E63"/>
  <c r="R56" s="1"/>
  <c r="F63"/>
  <c r="K63"/>
  <c r="L63"/>
  <c r="M63"/>
  <c r="N63"/>
  <c r="O63"/>
  <c r="P63"/>
  <c r="R63"/>
  <c r="S63"/>
  <c r="T63"/>
  <c r="F162" i="6" s="1"/>
  <c r="U63" i="4"/>
  <c r="G162" i="6" s="1"/>
  <c r="V63" i="4"/>
  <c r="H162" i="6" s="1"/>
  <c r="W63" i="4"/>
  <c r="I162" i="6" s="1"/>
  <c r="X63" i="4"/>
  <c r="J162" i="6" s="1"/>
  <c r="Y63" i="4"/>
  <c r="K162" i="6" s="1"/>
  <c r="Z63" i="4"/>
  <c r="L162" i="6" s="1"/>
  <c r="AA63" i="4"/>
  <c r="M162" i="6" s="1"/>
  <c r="AB63" i="4"/>
  <c r="N162" i="6" s="1"/>
  <c r="AC63" i="4"/>
  <c r="O162" i="6" s="1"/>
  <c r="AD63" i="4"/>
  <c r="P162" i="6" s="1"/>
  <c r="AE63" i="4"/>
  <c r="R162" i="6" s="1"/>
  <c r="AF63" i="4"/>
  <c r="S162" i="6" s="1"/>
  <c r="AG63" i="4"/>
  <c r="T162" i="6" s="1"/>
  <c r="AH63" i="4"/>
  <c r="U162" i="6" s="1"/>
  <c r="AI63" i="4"/>
  <c r="V162" i="6" s="1"/>
  <c r="AJ63" i="4"/>
  <c r="W162" i="6" s="1"/>
  <c r="AK63" i="4"/>
  <c r="X162" i="6" s="1"/>
  <c r="AL63" i="4"/>
  <c r="Y162" i="6" s="1"/>
  <c r="AM63" i="4"/>
  <c r="Z162" i="6" s="1"/>
  <c r="AN63" i="4"/>
  <c r="AA162" i="6" s="1"/>
  <c r="AO63" i="4"/>
  <c r="AB162" i="6" s="1"/>
  <c r="AP63" i="4"/>
  <c r="AC162" i="6" s="1"/>
  <c r="AQ63" i="4"/>
  <c r="AE162" i="6" s="1"/>
  <c r="AR63" i="4"/>
  <c r="AF162" i="6" s="1"/>
  <c r="AS63" i="4"/>
  <c r="AG162" i="6" s="1"/>
  <c r="AT63" i="4"/>
  <c r="AH162" i="6" s="1"/>
  <c r="AU63" i="4"/>
  <c r="AI162" i="6" s="1"/>
  <c r="AV63" i="4"/>
  <c r="AJ162" i="6" s="1"/>
  <c r="AW63" i="4"/>
  <c r="AK162" i="6" s="1"/>
  <c r="AX63" i="4"/>
  <c r="AL162" i="6" s="1"/>
  <c r="AY63" i="4"/>
  <c r="AM162" i="6" s="1"/>
  <c r="AZ63" i="4"/>
  <c r="AN162" i="6" s="1"/>
  <c r="BA63" i="4"/>
  <c r="AO162" i="6" s="1"/>
  <c r="BB63" i="4"/>
  <c r="AP162" i="6" s="1"/>
  <c r="BC63" i="4"/>
  <c r="AR162" i="6" s="1"/>
  <c r="BD63" i="4"/>
  <c r="AS162" i="6" s="1"/>
  <c r="BE63" i="4"/>
  <c r="AT162" i="6" s="1"/>
  <c r="BF63" i="4"/>
  <c r="AU162" i="6" s="1"/>
  <c r="BG63" i="4"/>
  <c r="AV162" i="6" s="1"/>
  <c r="BH63" i="4"/>
  <c r="AW162" i="6" s="1"/>
  <c r="BI63" i="4"/>
  <c r="AX162" i="6" s="1"/>
  <c r="BJ63" i="4"/>
  <c r="AY162" i="6" s="1"/>
  <c r="BK63" i="4"/>
  <c r="AZ162" i="6" s="1"/>
  <c r="BL63" i="4"/>
  <c r="BA162" i="6" s="1"/>
  <c r="BM63" i="4"/>
  <c r="BB162" i="6" s="1"/>
  <c r="BN63" i="4"/>
  <c r="BC162" i="6" s="1"/>
  <c r="BO63" i="4"/>
  <c r="BE162" i="6" s="1"/>
  <c r="BP63" i="4"/>
  <c r="BF162" i="6" s="1"/>
  <c r="BQ63" i="4"/>
  <c r="BG162" i="6" s="1"/>
  <c r="BR63" i="4"/>
  <c r="BH162" i="6" s="1"/>
  <c r="BS63" i="4"/>
  <c r="BI162" i="6" s="1"/>
  <c r="BT63" i="4"/>
  <c r="BJ162" i="6" s="1"/>
  <c r="BU63" i="4"/>
  <c r="BK162" i="6" s="1"/>
  <c r="BV63" i="4"/>
  <c r="BL162" i="6" s="1"/>
  <c r="BW63" i="4"/>
  <c r="BM162" i="6" s="1"/>
  <c r="BX63" i="4"/>
  <c r="BN162" i="6" s="1"/>
  <c r="BY63" i="4"/>
  <c r="BO162" i="6" s="1"/>
  <c r="BZ63" i="4"/>
  <c r="BP162" i="6" s="1"/>
  <c r="K64" i="4"/>
  <c r="L64"/>
  <c r="M64"/>
  <c r="N64"/>
  <c r="O64"/>
  <c r="P64"/>
  <c r="R64"/>
  <c r="K65"/>
  <c r="L65"/>
  <c r="R65" s="1"/>
  <c r="M65"/>
  <c r="N65"/>
  <c r="O65"/>
  <c r="P65"/>
  <c r="K66"/>
  <c r="L66"/>
  <c r="M66"/>
  <c r="N66"/>
  <c r="O66"/>
  <c r="P66"/>
  <c r="R66"/>
  <c r="K67"/>
  <c r="L67"/>
  <c r="R67" s="1"/>
  <c r="M67"/>
  <c r="N67"/>
  <c r="O67"/>
  <c r="P67"/>
  <c r="K68"/>
  <c r="L68"/>
  <c r="M68"/>
  <c r="N68"/>
  <c r="O68"/>
  <c r="P68"/>
  <c r="R68"/>
  <c r="K69"/>
  <c r="L69"/>
  <c r="R69" s="1"/>
  <c r="M69"/>
  <c r="N69"/>
  <c r="O69"/>
  <c r="P69"/>
  <c r="K70"/>
  <c r="L70"/>
  <c r="M70"/>
  <c r="N70"/>
  <c r="O70"/>
  <c r="P70"/>
  <c r="R70"/>
  <c r="K71"/>
  <c r="L71"/>
  <c r="R71" s="1"/>
  <c r="M71"/>
  <c r="N71"/>
  <c r="O71"/>
  <c r="P71"/>
  <c r="K72"/>
  <c r="L72"/>
  <c r="M72"/>
  <c r="N72"/>
  <c r="O72"/>
  <c r="P72"/>
  <c r="R72"/>
  <c r="K73"/>
  <c r="L73"/>
  <c r="R73" s="1"/>
  <c r="M73"/>
  <c r="N73"/>
  <c r="O73"/>
  <c r="P73"/>
  <c r="K74"/>
  <c r="L74"/>
  <c r="M74"/>
  <c r="N74"/>
  <c r="O74"/>
  <c r="P74"/>
  <c r="R74"/>
  <c r="K75"/>
  <c r="L75"/>
  <c r="R75" s="1"/>
  <c r="M75"/>
  <c r="N75"/>
  <c r="O75"/>
  <c r="P75"/>
  <c r="K76"/>
  <c r="L76"/>
  <c r="M76"/>
  <c r="N76"/>
  <c r="O76"/>
  <c r="P76"/>
  <c r="R76"/>
  <c r="K77"/>
  <c r="L77"/>
  <c r="R77" s="1"/>
  <c r="M77"/>
  <c r="N77"/>
  <c r="O77"/>
  <c r="P77"/>
  <c r="K78"/>
  <c r="L78"/>
  <c r="M78"/>
  <c r="N78"/>
  <c r="O78"/>
  <c r="P78"/>
  <c r="R78"/>
  <c r="K79"/>
  <c r="L79"/>
  <c r="R79" s="1"/>
  <c r="M79"/>
  <c r="N79"/>
  <c r="O79"/>
  <c r="P79"/>
  <c r="K80"/>
  <c r="L80"/>
  <c r="M80"/>
  <c r="N80"/>
  <c r="O80"/>
  <c r="P80"/>
  <c r="R80"/>
  <c r="K81"/>
  <c r="L81"/>
  <c r="R81" s="1"/>
  <c r="M81"/>
  <c r="N81"/>
  <c r="O81"/>
  <c r="P81"/>
  <c r="K82"/>
  <c r="L82"/>
  <c r="M82"/>
  <c r="N82"/>
  <c r="O82"/>
  <c r="P82"/>
  <c r="R82"/>
  <c r="K83"/>
  <c r="L83"/>
  <c r="R83" s="1"/>
  <c r="M83"/>
  <c r="N83"/>
  <c r="O83"/>
  <c r="P83"/>
  <c r="K84"/>
  <c r="L84"/>
  <c r="M84"/>
  <c r="N84"/>
  <c r="O84"/>
  <c r="P84"/>
  <c r="R84"/>
  <c r="K85"/>
  <c r="L85"/>
  <c r="R85" s="1"/>
  <c r="M85"/>
  <c r="N85"/>
  <c r="O85"/>
  <c r="P85"/>
  <c r="K86"/>
  <c r="L86"/>
  <c r="M86"/>
  <c r="N86"/>
  <c r="O86"/>
  <c r="P86"/>
  <c r="R86"/>
  <c r="K87"/>
  <c r="L87"/>
  <c r="R87" s="1"/>
  <c r="M87"/>
  <c r="N87"/>
  <c r="O87"/>
  <c r="P87"/>
  <c r="K88"/>
  <c r="L88"/>
  <c r="M88"/>
  <c r="N88"/>
  <c r="O88"/>
  <c r="P88"/>
  <c r="R88"/>
  <c r="K89"/>
  <c r="L89"/>
  <c r="R89" s="1"/>
  <c r="M89"/>
  <c r="N89"/>
  <c r="O89"/>
  <c r="P89"/>
  <c r="K90"/>
  <c r="L90"/>
  <c r="M90"/>
  <c r="N90"/>
  <c r="O90"/>
  <c r="P90"/>
  <c r="R90"/>
  <c r="K91"/>
  <c r="L91"/>
  <c r="R91" s="1"/>
  <c r="M91"/>
  <c r="N91"/>
  <c r="O91"/>
  <c r="P91"/>
  <c r="K92"/>
  <c r="L92"/>
  <c r="M92"/>
  <c r="N92"/>
  <c r="O92"/>
  <c r="P92"/>
  <c r="R92"/>
  <c r="K93"/>
  <c r="L93"/>
  <c r="R93" s="1"/>
  <c r="M93"/>
  <c r="N93"/>
  <c r="O93"/>
  <c r="P93"/>
  <c r="K94"/>
  <c r="L94"/>
  <c r="M94"/>
  <c r="N94"/>
  <c r="O94"/>
  <c r="P94"/>
  <c r="R94"/>
  <c r="K95"/>
  <c r="L95"/>
  <c r="R95" s="1"/>
  <c r="M95"/>
  <c r="N95"/>
  <c r="O95"/>
  <c r="P95"/>
  <c r="K96"/>
  <c r="L96"/>
  <c r="M96"/>
  <c r="N96"/>
  <c r="O96"/>
  <c r="P96"/>
  <c r="R96"/>
  <c r="K97"/>
  <c r="L97"/>
  <c r="R97" s="1"/>
  <c r="M97"/>
  <c r="N97"/>
  <c r="O97"/>
  <c r="P97"/>
  <c r="K98"/>
  <c r="L98"/>
  <c r="M98"/>
  <c r="N98"/>
  <c r="O98"/>
  <c r="P98"/>
  <c r="R98"/>
  <c r="K99"/>
  <c r="L99"/>
  <c r="R99" s="1"/>
  <c r="M99"/>
  <c r="N99"/>
  <c r="O99"/>
  <c r="P99"/>
  <c r="K100"/>
  <c r="L100"/>
  <c r="M100"/>
  <c r="N100"/>
  <c r="O100"/>
  <c r="P100"/>
  <c r="R100"/>
  <c r="K101"/>
  <c r="L101"/>
  <c r="R101" s="1"/>
  <c r="M101"/>
  <c r="N101"/>
  <c r="O101"/>
  <c r="P101"/>
  <c r="K102"/>
  <c r="L102"/>
  <c r="M102"/>
  <c r="N102"/>
  <c r="O102"/>
  <c r="P102"/>
  <c r="R102"/>
  <c r="K103"/>
  <c r="L103"/>
  <c r="R103" s="1"/>
  <c r="M103"/>
  <c r="N103"/>
  <c r="O103"/>
  <c r="P103"/>
  <c r="K104"/>
  <c r="L104"/>
  <c r="M104"/>
  <c r="N104"/>
  <c r="O104"/>
  <c r="P104"/>
  <c r="R104"/>
  <c r="K105"/>
  <c r="L105"/>
  <c r="R105" s="1"/>
  <c r="M105"/>
  <c r="N105"/>
  <c r="O105"/>
  <c r="P105"/>
  <c r="K106"/>
  <c r="L106"/>
  <c r="M106"/>
  <c r="N106"/>
  <c r="O106"/>
  <c r="P106"/>
  <c r="R106"/>
  <c r="K107"/>
  <c r="L107"/>
  <c r="R107" s="1"/>
  <c r="M107"/>
  <c r="N107"/>
  <c r="O107"/>
  <c r="P107"/>
  <c r="R8" i="1"/>
  <c r="R6" s="1"/>
  <c r="R9"/>
  <c r="R10"/>
  <c r="R11"/>
  <c r="R12"/>
  <c r="O14"/>
  <c r="O15"/>
  <c r="O16"/>
  <c r="P17"/>
  <c r="P18"/>
  <c r="P21"/>
  <c r="E22"/>
  <c r="P22"/>
  <c r="Q22" s="1"/>
  <c r="P23"/>
  <c r="P24"/>
  <c r="Q25"/>
  <c r="V30"/>
  <c r="W30"/>
  <c r="V31"/>
  <c r="C38" s="1"/>
  <c r="W31"/>
  <c r="V32"/>
  <c r="W32"/>
  <c r="V33"/>
  <c r="C40" s="1"/>
  <c r="W33"/>
  <c r="V34"/>
  <c r="W34"/>
  <c r="V35"/>
  <c r="C42" s="1"/>
  <c r="W35"/>
  <c r="C36"/>
  <c r="C77" s="1"/>
  <c r="F36"/>
  <c r="G36"/>
  <c r="H36"/>
  <c r="I36"/>
  <c r="J36"/>
  <c r="V36"/>
  <c r="W36"/>
  <c r="C37"/>
  <c r="B29" i="4" s="1"/>
  <c r="V37" i="1"/>
  <c r="W37"/>
  <c r="V38"/>
  <c r="W38"/>
  <c r="C39"/>
  <c r="B31" i="4" s="1"/>
  <c r="V39" i="1"/>
  <c r="W39"/>
  <c r="C41"/>
  <c r="B33" i="4" s="1"/>
  <c r="C43" i="1"/>
  <c r="B35" i="4" s="1"/>
  <c r="C44" i="1"/>
  <c r="B36" i="4" s="1"/>
  <c r="O44" i="1"/>
  <c r="C45"/>
  <c r="B37" i="4" s="1"/>
  <c r="C46" i="1"/>
  <c r="B38" i="4" s="1"/>
  <c r="O46" i="1"/>
  <c r="O47"/>
  <c r="C48"/>
  <c r="C89" s="1"/>
  <c r="E48"/>
  <c r="F48"/>
  <c r="G48"/>
  <c r="H48"/>
  <c r="I48"/>
  <c r="J48"/>
  <c r="C49"/>
  <c r="O49"/>
  <c r="C50"/>
  <c r="C51"/>
  <c r="O51"/>
  <c r="C52"/>
  <c r="C53"/>
  <c r="O53"/>
  <c r="C54"/>
  <c r="C55"/>
  <c r="C56"/>
  <c r="C57"/>
  <c r="C58"/>
  <c r="D65"/>
  <c r="W65"/>
  <c r="D66"/>
  <c r="D67"/>
  <c r="E69"/>
  <c r="E185" i="6" s="1"/>
  <c r="F185" s="1"/>
  <c r="G185" s="1"/>
  <c r="H185" s="1"/>
  <c r="I185" s="1"/>
  <c r="J185" s="1"/>
  <c r="K185" s="1"/>
  <c r="L185" s="1"/>
  <c r="M185" s="1"/>
  <c r="N185" s="1"/>
  <c r="O185" s="1"/>
  <c r="P185" s="1"/>
  <c r="R185" s="1"/>
  <c r="S185" s="1"/>
  <c r="T185" s="1"/>
  <c r="U185" s="1"/>
  <c r="V185" s="1"/>
  <c r="W185" s="1"/>
  <c r="X185" s="1"/>
  <c r="Y185" s="1"/>
  <c r="Z185" s="1"/>
  <c r="AA185" s="1"/>
  <c r="AB185" s="1"/>
  <c r="AC185" s="1"/>
  <c r="AE185" s="1"/>
  <c r="AF185" s="1"/>
  <c r="AG185" s="1"/>
  <c r="AH185" s="1"/>
  <c r="AI185" s="1"/>
  <c r="AJ185" s="1"/>
  <c r="AK185" s="1"/>
  <c r="AL185" s="1"/>
  <c r="AM185" s="1"/>
  <c r="AN185" s="1"/>
  <c r="AO185" s="1"/>
  <c r="AP185" s="1"/>
  <c r="AR185" s="1"/>
  <c r="AS185" s="1"/>
  <c r="AT185" s="1"/>
  <c r="AU185" s="1"/>
  <c r="AV185" s="1"/>
  <c r="AW185" s="1"/>
  <c r="AX185" s="1"/>
  <c r="AY185" s="1"/>
  <c r="AZ185" s="1"/>
  <c r="BA185" s="1"/>
  <c r="BB185" s="1"/>
  <c r="BC185" s="1"/>
  <c r="BE185" s="1"/>
  <c r="BF185" s="1"/>
  <c r="BG185" s="1"/>
  <c r="BH185" s="1"/>
  <c r="BI185" s="1"/>
  <c r="BJ185" s="1"/>
  <c r="BK185" s="1"/>
  <c r="BL185" s="1"/>
  <c r="BM185" s="1"/>
  <c r="BN185" s="1"/>
  <c r="BO185" s="1"/>
  <c r="BP185" s="1"/>
  <c r="F77" i="1"/>
  <c r="G77"/>
  <c r="H77"/>
  <c r="I77"/>
  <c r="J77"/>
  <c r="O80"/>
  <c r="Q80" s="1"/>
  <c r="Q81" s="1"/>
  <c r="Q82" s="1"/>
  <c r="Q83" s="1"/>
  <c r="Q84" s="1"/>
  <c r="Q85" s="1"/>
  <c r="Q86" s="1"/>
  <c r="Q87" s="1"/>
  <c r="Q88" s="1"/>
  <c r="Q89" s="1"/>
  <c r="Q90" s="1"/>
  <c r="Q91" s="1"/>
  <c r="R80"/>
  <c r="T80" s="1"/>
  <c r="T81" s="1"/>
  <c r="T82" s="1"/>
  <c r="T83" s="1"/>
  <c r="T84" s="1"/>
  <c r="T85" s="1"/>
  <c r="T86" s="1"/>
  <c r="T87" s="1"/>
  <c r="T88" s="1"/>
  <c r="T89" s="1"/>
  <c r="T90" s="1"/>
  <c r="T91" s="1"/>
  <c r="U80"/>
  <c r="W80" s="1"/>
  <c r="W81" s="1"/>
  <c r="W82" s="1"/>
  <c r="W83" s="1"/>
  <c r="W84" s="1"/>
  <c r="W85" s="1"/>
  <c r="W86" s="1"/>
  <c r="W87" s="1"/>
  <c r="W88" s="1"/>
  <c r="W89" s="1"/>
  <c r="W90" s="1"/>
  <c r="W91" s="1"/>
  <c r="O81"/>
  <c r="R81"/>
  <c r="U81"/>
  <c r="O82"/>
  <c r="R82"/>
  <c r="U82"/>
  <c r="O83"/>
  <c r="R83"/>
  <c r="U83"/>
  <c r="O84"/>
  <c r="R84"/>
  <c r="U84"/>
  <c r="C85"/>
  <c r="O85"/>
  <c r="R85"/>
  <c r="U85"/>
  <c r="O86"/>
  <c r="R86"/>
  <c r="U86"/>
  <c r="C87"/>
  <c r="O87"/>
  <c r="R87"/>
  <c r="U87"/>
  <c r="O88"/>
  <c r="R88"/>
  <c r="U88"/>
  <c r="F89"/>
  <c r="G89"/>
  <c r="H89"/>
  <c r="I89"/>
  <c r="J89"/>
  <c r="O89"/>
  <c r="R89"/>
  <c r="U89"/>
  <c r="C90"/>
  <c r="O90"/>
  <c r="R90"/>
  <c r="U90"/>
  <c r="C91"/>
  <c r="O91"/>
  <c r="R91"/>
  <c r="U91"/>
  <c r="C92"/>
  <c r="C93"/>
  <c r="O93"/>
  <c r="C94"/>
  <c r="O94"/>
  <c r="O95" s="1"/>
  <c r="O96" s="1"/>
  <c r="O97" s="1"/>
  <c r="O98" s="1"/>
  <c r="O99" s="1"/>
  <c r="O100" s="1"/>
  <c r="O101" s="1"/>
  <c r="O102" s="1"/>
  <c r="O103" s="1"/>
  <c r="O104" s="1"/>
  <c r="R93" s="1"/>
  <c r="R94" s="1"/>
  <c r="R95" s="1"/>
  <c r="R96" s="1"/>
  <c r="R97" s="1"/>
  <c r="R98" s="1"/>
  <c r="R99" s="1"/>
  <c r="R100" s="1"/>
  <c r="R101" s="1"/>
  <c r="R102" s="1"/>
  <c r="R103" s="1"/>
  <c r="R104" s="1"/>
  <c r="U93" s="1"/>
  <c r="U94" s="1"/>
  <c r="U95" s="1"/>
  <c r="U96" s="1"/>
  <c r="U97" s="1"/>
  <c r="U98" s="1"/>
  <c r="U99" s="1"/>
  <c r="U100" s="1"/>
  <c r="U101" s="1"/>
  <c r="U102" s="1"/>
  <c r="U103" s="1"/>
  <c r="U104" s="1"/>
  <c r="C95"/>
  <c r="C96"/>
  <c r="C97"/>
  <c r="C98"/>
  <c r="C99"/>
  <c r="E104"/>
  <c r="E105"/>
  <c r="E106"/>
  <c r="E107"/>
  <c r="N107"/>
  <c r="P107"/>
  <c r="P108" s="1"/>
  <c r="P109" s="1"/>
  <c r="P110" s="1"/>
  <c r="P111" s="1"/>
  <c r="P112" s="1"/>
  <c r="P113" s="1"/>
  <c r="P114" s="1"/>
  <c r="P115" s="1"/>
  <c r="P116" s="1"/>
  <c r="P117" s="1"/>
  <c r="P118" s="1"/>
  <c r="Q107"/>
  <c r="S107"/>
  <c r="S108" s="1"/>
  <c r="S109" s="1"/>
  <c r="S110" s="1"/>
  <c r="S111" s="1"/>
  <c r="S112" s="1"/>
  <c r="S113" s="1"/>
  <c r="S114" s="1"/>
  <c r="S115" s="1"/>
  <c r="S116" s="1"/>
  <c r="S117" s="1"/>
  <c r="S118" s="1"/>
  <c r="T107"/>
  <c r="V107"/>
  <c r="V108" s="1"/>
  <c r="V109" s="1"/>
  <c r="V110" s="1"/>
  <c r="E108"/>
  <c r="N108"/>
  <c r="Q108"/>
  <c r="T108"/>
  <c r="E109"/>
  <c r="N109"/>
  <c r="Q109"/>
  <c r="T109"/>
  <c r="E110"/>
  <c r="N110"/>
  <c r="Q110"/>
  <c r="Q111" s="1"/>
  <c r="Q112" s="1"/>
  <c r="G7" i="3" s="1"/>
  <c r="T110" i="1"/>
  <c r="T111" s="1"/>
  <c r="T112" s="1"/>
  <c r="G8" i="3" s="1"/>
  <c r="E111" i="1"/>
  <c r="N111"/>
  <c r="E112"/>
  <c r="N112"/>
  <c r="E113"/>
  <c r="N113"/>
  <c r="Q113"/>
  <c r="T113"/>
  <c r="E114"/>
  <c r="N114"/>
  <c r="Q114"/>
  <c r="T114"/>
  <c r="E115"/>
  <c r="N115"/>
  <c r="Q115"/>
  <c r="T115"/>
  <c r="N116"/>
  <c r="Q116"/>
  <c r="T116"/>
  <c r="N117"/>
  <c r="Q117"/>
  <c r="T117"/>
  <c r="N118"/>
  <c r="Q118"/>
  <c r="T118"/>
  <c r="E121"/>
  <c r="N121"/>
  <c r="P121" s="1"/>
  <c r="Q121"/>
  <c r="S121" s="1"/>
  <c r="T121"/>
  <c r="V121" s="1"/>
  <c r="E122"/>
  <c r="E123"/>
  <c r="E124"/>
  <c r="N124"/>
  <c r="Q124"/>
  <c r="T124"/>
  <c r="E125"/>
  <c r="N125"/>
  <c r="Q125"/>
  <c r="T125"/>
  <c r="E126"/>
  <c r="N126"/>
  <c r="Q126"/>
  <c r="T126"/>
  <c r="E127"/>
  <c r="N127"/>
  <c r="N128" s="1"/>
  <c r="N129" s="1"/>
  <c r="Q127"/>
  <c r="Q128" s="1"/>
  <c r="Q129" s="1"/>
  <c r="T127"/>
  <c r="T128" s="1"/>
  <c r="T129" s="1"/>
  <c r="E128"/>
  <c r="E129"/>
  <c r="E130"/>
  <c r="N130"/>
  <c r="Q130"/>
  <c r="T130"/>
  <c r="E131"/>
  <c r="N131"/>
  <c r="Q131"/>
  <c r="T131"/>
  <c r="E132"/>
  <c r="N132"/>
  <c r="Q132"/>
  <c r="T132"/>
  <c r="O148"/>
  <c r="E163" s="1"/>
  <c r="O149"/>
  <c r="I159"/>
  <c r="P93" s="1"/>
  <c r="P105" s="1"/>
  <c r="E173"/>
  <c r="F173"/>
  <c r="G173"/>
  <c r="G177"/>
  <c r="E183"/>
  <c r="F183"/>
  <c r="G183"/>
  <c r="G187"/>
  <c r="E193"/>
  <c r="F193"/>
  <c r="G193"/>
  <c r="C2" i="14"/>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AC39"/>
  <c r="AD39"/>
  <c r="AE39"/>
  <c r="AF39"/>
  <c r="AG39"/>
  <c r="AH39"/>
  <c r="AI39"/>
  <c r="AJ39"/>
  <c r="AK39"/>
  <c r="AL39"/>
  <c r="AM39"/>
  <c r="AN39"/>
  <c r="AO39"/>
  <c r="AP39"/>
  <c r="AQ39"/>
  <c r="AR39"/>
  <c r="AS39"/>
  <c r="AT39"/>
  <c r="AU39"/>
  <c r="AV39"/>
  <c r="AW39"/>
  <c r="AX39"/>
  <c r="AY39"/>
  <c r="AZ39"/>
  <c r="BA39"/>
  <c r="BB39"/>
  <c r="BC39"/>
  <c r="BD39"/>
  <c r="BE39"/>
  <c r="BF39"/>
  <c r="BG39"/>
  <c r="BH39"/>
  <c r="BI39"/>
  <c r="BJ39"/>
  <c r="AD40"/>
  <c r="AE40"/>
  <c r="AF40"/>
  <c r="AG40"/>
  <c r="AH40"/>
  <c r="AI40"/>
  <c r="AJ40"/>
  <c r="AK40"/>
  <c r="AL40"/>
  <c r="AM40"/>
  <c r="AN40"/>
  <c r="AO40"/>
  <c r="AP40"/>
  <c r="AQ40"/>
  <c r="AR40"/>
  <c r="AS40"/>
  <c r="AT40"/>
  <c r="AU40"/>
  <c r="AV40"/>
  <c r="AW40"/>
  <c r="AX40"/>
  <c r="AY40"/>
  <c r="AZ40"/>
  <c r="BA40"/>
  <c r="BB40"/>
  <c r="BC40"/>
  <c r="BD40"/>
  <c r="BE40"/>
  <c r="BF40"/>
  <c r="BG40"/>
  <c r="BH40"/>
  <c r="BI40"/>
  <c r="BJ40"/>
  <c r="AE41"/>
  <c r="AF41"/>
  <c r="AG41"/>
  <c r="AH41"/>
  <c r="AI41"/>
  <c r="AJ41"/>
  <c r="AK41"/>
  <c r="AL41"/>
  <c r="AM41"/>
  <c r="AN41"/>
  <c r="AO41"/>
  <c r="AP41"/>
  <c r="AQ41"/>
  <c r="AR41"/>
  <c r="AS41"/>
  <c r="AT41"/>
  <c r="AU41"/>
  <c r="AV41"/>
  <c r="AW41"/>
  <c r="AX41"/>
  <c r="AY41"/>
  <c r="AZ41"/>
  <c r="BA41"/>
  <c r="BB41"/>
  <c r="BC41"/>
  <c r="BD41"/>
  <c r="BE41"/>
  <c r="BF41"/>
  <c r="BG41"/>
  <c r="BH41"/>
  <c r="BI41"/>
  <c r="BJ41"/>
  <c r="AF42"/>
  <c r="AG42"/>
  <c r="AH42"/>
  <c r="AI42"/>
  <c r="AJ42"/>
  <c r="AK42"/>
  <c r="AL42"/>
  <c r="AM42"/>
  <c r="AN42"/>
  <c r="AO42"/>
  <c r="AP42"/>
  <c r="AQ42"/>
  <c r="AR42"/>
  <c r="AS42"/>
  <c r="AT42"/>
  <c r="AU42"/>
  <c r="AV42"/>
  <c r="AW42"/>
  <c r="AX42"/>
  <c r="AY42"/>
  <c r="AZ42"/>
  <c r="BA42"/>
  <c r="BB42"/>
  <c r="BC42"/>
  <c r="BD42"/>
  <c r="BE42"/>
  <c r="BF42"/>
  <c r="BG42"/>
  <c r="BH42"/>
  <c r="BI42"/>
  <c r="BJ42"/>
  <c r="AG43"/>
  <c r="AH43"/>
  <c r="AI43"/>
  <c r="AJ43"/>
  <c r="AK43"/>
  <c r="AL43"/>
  <c r="AM43"/>
  <c r="AN43"/>
  <c r="AO43"/>
  <c r="AP43"/>
  <c r="AQ43"/>
  <c r="AR43"/>
  <c r="AS43"/>
  <c r="AT43"/>
  <c r="AU43"/>
  <c r="AV43"/>
  <c r="AW43"/>
  <c r="AX43"/>
  <c r="AY43"/>
  <c r="AZ43"/>
  <c r="BA43"/>
  <c r="BB43"/>
  <c r="BC43"/>
  <c r="BD43"/>
  <c r="BE43"/>
  <c r="BF43"/>
  <c r="BG43"/>
  <c r="BH43"/>
  <c r="BI43"/>
  <c r="BJ43"/>
  <c r="AH44"/>
  <c r="AI44"/>
  <c r="AJ44"/>
  <c r="AK44"/>
  <c r="AL44"/>
  <c r="AM44"/>
  <c r="AN44"/>
  <c r="AO44"/>
  <c r="AP44"/>
  <c r="AQ44"/>
  <c r="AR44"/>
  <c r="AS44"/>
  <c r="AT44"/>
  <c r="AU44"/>
  <c r="AV44"/>
  <c r="AW44"/>
  <c r="AX44"/>
  <c r="AY44"/>
  <c r="AZ44"/>
  <c r="BA44"/>
  <c r="BB44"/>
  <c r="BC44"/>
  <c r="BD44"/>
  <c r="BE44"/>
  <c r="BF44"/>
  <c r="BG44"/>
  <c r="BH44"/>
  <c r="BI44"/>
  <c r="BJ44"/>
  <c r="AI45"/>
  <c r="AJ45"/>
  <c r="AK45"/>
  <c r="AL45"/>
  <c r="AM45"/>
  <c r="AN45"/>
  <c r="AO45"/>
  <c r="AP45"/>
  <c r="AQ45"/>
  <c r="AR45"/>
  <c r="AS45"/>
  <c r="AT45"/>
  <c r="AU45"/>
  <c r="AV45"/>
  <c r="AW45"/>
  <c r="AX45"/>
  <c r="AY45"/>
  <c r="AZ45"/>
  <c r="BA45"/>
  <c r="BB45"/>
  <c r="BC45"/>
  <c r="BD45"/>
  <c r="BE45"/>
  <c r="BF45"/>
  <c r="BG45"/>
  <c r="BH45"/>
  <c r="BI45"/>
  <c r="BJ45"/>
  <c r="AJ46"/>
  <c r="AK46"/>
  <c r="AL46"/>
  <c r="AM46"/>
  <c r="AN46"/>
  <c r="AO46"/>
  <c r="AP46"/>
  <c r="AQ46"/>
  <c r="AR46"/>
  <c r="AS46"/>
  <c r="AT46"/>
  <c r="AU46"/>
  <c r="AV46"/>
  <c r="AW46"/>
  <c r="AX46"/>
  <c r="AY46"/>
  <c r="AZ46"/>
  <c r="BA46"/>
  <c r="BB46"/>
  <c r="BC46"/>
  <c r="BD46"/>
  <c r="BE46"/>
  <c r="BF46"/>
  <c r="BG46"/>
  <c r="BH46"/>
  <c r="BI46"/>
  <c r="BJ46"/>
  <c r="AK47"/>
  <c r="AL47"/>
  <c r="AM47"/>
  <c r="AN47"/>
  <c r="AO47"/>
  <c r="AP47"/>
  <c r="AQ47"/>
  <c r="AR47"/>
  <c r="AS47"/>
  <c r="AT47"/>
  <c r="AU47"/>
  <c r="AV47"/>
  <c r="AW47"/>
  <c r="AX47"/>
  <c r="AY47"/>
  <c r="AZ47"/>
  <c r="BA47"/>
  <c r="BB47"/>
  <c r="BC47"/>
  <c r="BD47"/>
  <c r="BE47"/>
  <c r="BF47"/>
  <c r="BG47"/>
  <c r="BH47"/>
  <c r="BI47"/>
  <c r="BJ47"/>
  <c r="AL48"/>
  <c r="AM48"/>
  <c r="AN48"/>
  <c r="AO48"/>
  <c r="AP48"/>
  <c r="AQ48"/>
  <c r="AR48"/>
  <c r="AS48"/>
  <c r="AT48"/>
  <c r="AU48"/>
  <c r="AV48"/>
  <c r="AW48"/>
  <c r="AX48"/>
  <c r="AY48"/>
  <c r="AZ48"/>
  <c r="BA48"/>
  <c r="BB48"/>
  <c r="BC48"/>
  <c r="BD48"/>
  <c r="BE48"/>
  <c r="BF48"/>
  <c r="BG48"/>
  <c r="BH48"/>
  <c r="BI48"/>
  <c r="BJ48"/>
  <c r="AM49"/>
  <c r="AN49"/>
  <c r="AO49"/>
  <c r="AP49"/>
  <c r="AQ49"/>
  <c r="AR49"/>
  <c r="AS49"/>
  <c r="AT49"/>
  <c r="AU49"/>
  <c r="AV49"/>
  <c r="AW49"/>
  <c r="AX49"/>
  <c r="AY49"/>
  <c r="AZ49"/>
  <c r="BA49"/>
  <c r="BB49"/>
  <c r="BC49"/>
  <c r="BD49"/>
  <c r="BE49"/>
  <c r="BF49"/>
  <c r="BG49"/>
  <c r="BH49"/>
  <c r="BI49"/>
  <c r="BJ49"/>
  <c r="AN50"/>
  <c r="AO50"/>
  <c r="AP50"/>
  <c r="AQ50"/>
  <c r="AR50"/>
  <c r="AS50"/>
  <c r="AT50"/>
  <c r="AU50"/>
  <c r="AV50"/>
  <c r="AW50"/>
  <c r="AX50"/>
  <c r="AY50"/>
  <c r="AZ50"/>
  <c r="BA50"/>
  <c r="BB50"/>
  <c r="BC50"/>
  <c r="BD50"/>
  <c r="BE50"/>
  <c r="BF50"/>
  <c r="BG50"/>
  <c r="BH50"/>
  <c r="BI50"/>
  <c r="BJ50"/>
  <c r="AO51"/>
  <c r="AP51"/>
  <c r="AQ51"/>
  <c r="AR51"/>
  <c r="AS51"/>
  <c r="AT51"/>
  <c r="AU51"/>
  <c r="AV51"/>
  <c r="AW51"/>
  <c r="AX51"/>
  <c r="AY51"/>
  <c r="AZ51"/>
  <c r="BA51"/>
  <c r="BB51"/>
  <c r="BC51"/>
  <c r="BD51"/>
  <c r="BE51"/>
  <c r="BF51"/>
  <c r="BG51"/>
  <c r="BH51"/>
  <c r="BI51"/>
  <c r="BJ51"/>
  <c r="AP52"/>
  <c r="AQ52"/>
  <c r="AR52"/>
  <c r="AS52"/>
  <c r="AT52"/>
  <c r="AU52"/>
  <c r="AV52"/>
  <c r="AW52"/>
  <c r="AX52"/>
  <c r="AY52"/>
  <c r="AZ52"/>
  <c r="BA52"/>
  <c r="BB52"/>
  <c r="BC52"/>
  <c r="BD52"/>
  <c r="BE52"/>
  <c r="BF52"/>
  <c r="BG52"/>
  <c r="BH52"/>
  <c r="BI52"/>
  <c r="BJ52"/>
  <c r="AQ53"/>
  <c r="AR53"/>
  <c r="AS53"/>
  <c r="AT53"/>
  <c r="AU53"/>
  <c r="AV53"/>
  <c r="AW53"/>
  <c r="AX53"/>
  <c r="AY53"/>
  <c r="AZ53"/>
  <c r="BA53"/>
  <c r="BB53"/>
  <c r="BC53"/>
  <c r="BD53"/>
  <c r="BE53"/>
  <c r="BF53"/>
  <c r="BG53"/>
  <c r="BH53"/>
  <c r="BI53"/>
  <c r="BJ53"/>
  <c r="AR54"/>
  <c r="AS54"/>
  <c r="AT54"/>
  <c r="AU54"/>
  <c r="AV54"/>
  <c r="AW54"/>
  <c r="AX54"/>
  <c r="AY54"/>
  <c r="AZ54"/>
  <c r="BA54"/>
  <c r="BB54"/>
  <c r="BC54"/>
  <c r="BD54"/>
  <c r="BE54"/>
  <c r="BF54"/>
  <c r="BG54"/>
  <c r="BH54"/>
  <c r="BI54"/>
  <c r="BJ54"/>
  <c r="AS55"/>
  <c r="AT55"/>
  <c r="AU55"/>
  <c r="AV55"/>
  <c r="AW55"/>
  <c r="AX55"/>
  <c r="AY55"/>
  <c r="AZ55"/>
  <c r="BA55"/>
  <c r="BB55"/>
  <c r="BC55"/>
  <c r="BD55"/>
  <c r="BE55"/>
  <c r="BF55"/>
  <c r="BG55"/>
  <c r="BH55"/>
  <c r="BI55"/>
  <c r="BJ55"/>
  <c r="AT56"/>
  <c r="AU56"/>
  <c r="AV56"/>
  <c r="AW56"/>
  <c r="AX56"/>
  <c r="AY56"/>
  <c r="AZ56"/>
  <c r="BA56"/>
  <c r="BB56"/>
  <c r="BC56"/>
  <c r="BD56"/>
  <c r="BE56"/>
  <c r="BF56"/>
  <c r="BG56"/>
  <c r="BH56"/>
  <c r="BI56"/>
  <c r="BJ56"/>
  <c r="AU57"/>
  <c r="AV57"/>
  <c r="AW57"/>
  <c r="AX57"/>
  <c r="AY57"/>
  <c r="AZ57"/>
  <c r="BA57"/>
  <c r="BB57"/>
  <c r="BC57"/>
  <c r="BD57"/>
  <c r="BE57"/>
  <c r="BF57"/>
  <c r="BG57"/>
  <c r="BH57"/>
  <c r="BI57"/>
  <c r="BJ57"/>
  <c r="AV58"/>
  <c r="AW58"/>
  <c r="AX58"/>
  <c r="AY58"/>
  <c r="AZ58"/>
  <c r="BA58"/>
  <c r="BB58"/>
  <c r="BC58"/>
  <c r="BD58"/>
  <c r="BE58"/>
  <c r="BF58"/>
  <c r="BG58"/>
  <c r="BH58"/>
  <c r="BI58"/>
  <c r="BJ58"/>
  <c r="AW59"/>
  <c r="AX59"/>
  <c r="AY59"/>
  <c r="AZ59"/>
  <c r="BA59"/>
  <c r="BB59"/>
  <c r="BC59"/>
  <c r="BD59"/>
  <c r="BE59"/>
  <c r="BF59"/>
  <c r="BG59"/>
  <c r="BH59"/>
  <c r="BI59"/>
  <c r="BJ59"/>
  <c r="AX60"/>
  <c r="AY60"/>
  <c r="AZ60"/>
  <c r="BA60"/>
  <c r="BB60"/>
  <c r="BC60"/>
  <c r="BD60"/>
  <c r="BE60"/>
  <c r="BF60"/>
  <c r="BG60"/>
  <c r="BH60"/>
  <c r="BI60"/>
  <c r="BJ60"/>
  <c r="AY61"/>
  <c r="AZ61"/>
  <c r="BA61"/>
  <c r="BB61"/>
  <c r="BC61"/>
  <c r="BD61"/>
  <c r="BE61"/>
  <c r="BF61"/>
  <c r="BG61"/>
  <c r="BH61"/>
  <c r="BI61"/>
  <c r="BJ61"/>
  <c r="AZ62"/>
  <c r="BA62"/>
  <c r="BB62"/>
  <c r="BC62"/>
  <c r="BD62"/>
  <c r="BE62"/>
  <c r="BF62"/>
  <c r="BG62"/>
  <c r="BH62"/>
  <c r="BI62"/>
  <c r="BJ62"/>
  <c r="BA63"/>
  <c r="BB63"/>
  <c r="BC63"/>
  <c r="BD63"/>
  <c r="BE63"/>
  <c r="BF63"/>
  <c r="BG63"/>
  <c r="BH63"/>
  <c r="BI63"/>
  <c r="BJ63"/>
  <c r="BB64"/>
  <c r="BC64"/>
  <c r="BD64"/>
  <c r="BE64"/>
  <c r="BF64"/>
  <c r="BG64"/>
  <c r="BH64"/>
  <c r="BI64"/>
  <c r="BJ64"/>
  <c r="BC65"/>
  <c r="BD65"/>
  <c r="BE65"/>
  <c r="BF65"/>
  <c r="BG65"/>
  <c r="BH65"/>
  <c r="BI65"/>
  <c r="BJ65"/>
  <c r="BD66"/>
  <c r="BE66"/>
  <c r="BF66"/>
  <c r="BG66"/>
  <c r="BH66"/>
  <c r="BI66"/>
  <c r="BJ66"/>
  <c r="BE67"/>
  <c r="BF67"/>
  <c r="BG67"/>
  <c r="BH67"/>
  <c r="BI67"/>
  <c r="BJ67"/>
  <c r="BF68"/>
  <c r="BG68"/>
  <c r="BH68"/>
  <c r="BI68"/>
  <c r="BJ68"/>
  <c r="BG69"/>
  <c r="BH69"/>
  <c r="BI69"/>
  <c r="BJ69"/>
  <c r="BH70"/>
  <c r="BI70"/>
  <c r="BJ70"/>
  <c r="BI71"/>
  <c r="BJ71"/>
  <c r="BJ72"/>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AG106"/>
  <c r="AH106"/>
  <c r="AI106"/>
  <c r="AJ106"/>
  <c r="AK106"/>
  <c r="AL106"/>
  <c r="AM106"/>
  <c r="AN106"/>
  <c r="AO106"/>
  <c r="AP106"/>
  <c r="AQ106"/>
  <c r="AR106"/>
  <c r="AS106"/>
  <c r="AT106"/>
  <c r="AU106"/>
  <c r="AV106"/>
  <c r="AW106"/>
  <c r="AX106"/>
  <c r="AY106"/>
  <c r="AZ106"/>
  <c r="BA106"/>
  <c r="BB106"/>
  <c r="BC106"/>
  <c r="BD106"/>
  <c r="BE106"/>
  <c r="BF106"/>
  <c r="BG106"/>
  <c r="BH106"/>
  <c r="BI106"/>
  <c r="BJ106"/>
  <c r="AH107"/>
  <c r="AI107"/>
  <c r="AJ107"/>
  <c r="AK107"/>
  <c r="AL107"/>
  <c r="AM107"/>
  <c r="AN107"/>
  <c r="AO107"/>
  <c r="AP107"/>
  <c r="AQ107"/>
  <c r="AR107"/>
  <c r="AS107"/>
  <c r="AT107"/>
  <c r="AU107"/>
  <c r="AV107"/>
  <c r="AW107"/>
  <c r="AX107"/>
  <c r="AY107"/>
  <c r="AZ107"/>
  <c r="BA107"/>
  <c r="BB107"/>
  <c r="BC107"/>
  <c r="BD107"/>
  <c r="BE107"/>
  <c r="BF107"/>
  <c r="BG107"/>
  <c r="BH107"/>
  <c r="BI107"/>
  <c r="BJ107"/>
  <c r="AI108"/>
  <c r="AJ108"/>
  <c r="AK108"/>
  <c r="AL108"/>
  <c r="AM108"/>
  <c r="AN108"/>
  <c r="AO108"/>
  <c r="AP108"/>
  <c r="AQ108"/>
  <c r="AR108"/>
  <c r="AS108"/>
  <c r="AT108"/>
  <c r="AU108"/>
  <c r="AV108"/>
  <c r="AW108"/>
  <c r="AX108"/>
  <c r="AY108"/>
  <c r="AZ108"/>
  <c r="BA108"/>
  <c r="BB108"/>
  <c r="BC108"/>
  <c r="BD108"/>
  <c r="BE108"/>
  <c r="BF108"/>
  <c r="BG108"/>
  <c r="BH108"/>
  <c r="BI108"/>
  <c r="BJ108"/>
  <c r="AJ109"/>
  <c r="AK109"/>
  <c r="AL109"/>
  <c r="AM109"/>
  <c r="AN109"/>
  <c r="AO109"/>
  <c r="AP109"/>
  <c r="AQ109"/>
  <c r="AR109"/>
  <c r="AS109"/>
  <c r="AT109"/>
  <c r="AU109"/>
  <c r="AV109"/>
  <c r="AW109"/>
  <c r="AX109"/>
  <c r="AY109"/>
  <c r="AZ109"/>
  <c r="BA109"/>
  <c r="BB109"/>
  <c r="BC109"/>
  <c r="BD109"/>
  <c r="BE109"/>
  <c r="BF109"/>
  <c r="BG109"/>
  <c r="BH109"/>
  <c r="BI109"/>
  <c r="BJ109"/>
  <c r="AK110"/>
  <c r="AL110"/>
  <c r="AM110"/>
  <c r="AN110"/>
  <c r="AO110"/>
  <c r="AP110"/>
  <c r="AQ110"/>
  <c r="AR110"/>
  <c r="AS110"/>
  <c r="AT110"/>
  <c r="AU110"/>
  <c r="AV110"/>
  <c r="AW110"/>
  <c r="AX110"/>
  <c r="AY110"/>
  <c r="AZ110"/>
  <c r="BA110"/>
  <c r="BB110"/>
  <c r="BC110"/>
  <c r="BD110"/>
  <c r="BE110"/>
  <c r="BF110"/>
  <c r="BG110"/>
  <c r="BH110"/>
  <c r="BI110"/>
  <c r="BJ110"/>
  <c r="AL111"/>
  <c r="AM111"/>
  <c r="AN111"/>
  <c r="AO111"/>
  <c r="AP111"/>
  <c r="AQ111"/>
  <c r="AR111"/>
  <c r="AS111"/>
  <c r="AT111"/>
  <c r="AU111"/>
  <c r="AV111"/>
  <c r="AW111"/>
  <c r="AX111"/>
  <c r="AY111"/>
  <c r="AZ111"/>
  <c r="BA111"/>
  <c r="BB111"/>
  <c r="BC111"/>
  <c r="BD111"/>
  <c r="BE111"/>
  <c r="BF111"/>
  <c r="BG111"/>
  <c r="BH111"/>
  <c r="BI111"/>
  <c r="BJ111"/>
  <c r="AM112"/>
  <c r="AN112"/>
  <c r="AO112"/>
  <c r="AP112"/>
  <c r="AQ112"/>
  <c r="AR112"/>
  <c r="AS112"/>
  <c r="AT112"/>
  <c r="AU112"/>
  <c r="AV112"/>
  <c r="AW112"/>
  <c r="AX112"/>
  <c r="AY112"/>
  <c r="AZ112"/>
  <c r="BA112"/>
  <c r="BB112"/>
  <c r="BC112"/>
  <c r="BD112"/>
  <c r="BE112"/>
  <c r="BF112"/>
  <c r="BG112"/>
  <c r="BH112"/>
  <c r="BI112"/>
  <c r="BJ112"/>
  <c r="AN113"/>
  <c r="AO113"/>
  <c r="AP113"/>
  <c r="AQ113"/>
  <c r="AR113"/>
  <c r="AS113"/>
  <c r="AT113"/>
  <c r="AU113"/>
  <c r="AV113"/>
  <c r="AW113"/>
  <c r="AX113"/>
  <c r="AY113"/>
  <c r="AZ113"/>
  <c r="BA113"/>
  <c r="BB113"/>
  <c r="BC113"/>
  <c r="BD113"/>
  <c r="BE113"/>
  <c r="BF113"/>
  <c r="BG113"/>
  <c r="BH113"/>
  <c r="BI113"/>
  <c r="BJ113"/>
  <c r="AO114"/>
  <c r="AP114"/>
  <c r="AQ114"/>
  <c r="AR114"/>
  <c r="AS114"/>
  <c r="AT114"/>
  <c r="AU114"/>
  <c r="AV114"/>
  <c r="AW114"/>
  <c r="AX114"/>
  <c r="AY114"/>
  <c r="AZ114"/>
  <c r="BA114"/>
  <c r="BB114"/>
  <c r="BC114"/>
  <c r="BD114"/>
  <c r="BE114"/>
  <c r="BF114"/>
  <c r="BG114"/>
  <c r="BH114"/>
  <c r="BI114"/>
  <c r="BJ114"/>
  <c r="AP115"/>
  <c r="AQ115"/>
  <c r="AR115"/>
  <c r="AS115"/>
  <c r="AT115"/>
  <c r="AU115"/>
  <c r="AV115"/>
  <c r="AW115"/>
  <c r="AX115"/>
  <c r="AY115"/>
  <c r="AZ115"/>
  <c r="BA115"/>
  <c r="BB115"/>
  <c r="BC115"/>
  <c r="BD115"/>
  <c r="BE115"/>
  <c r="BF115"/>
  <c r="BG115"/>
  <c r="BH115"/>
  <c r="BI115"/>
  <c r="BJ115"/>
  <c r="AQ116"/>
  <c r="AR116"/>
  <c r="AS116"/>
  <c r="AT116"/>
  <c r="AU116"/>
  <c r="AV116"/>
  <c r="AW116"/>
  <c r="AX116"/>
  <c r="AY116"/>
  <c r="AZ116"/>
  <c r="BA116"/>
  <c r="BB116"/>
  <c r="BC116"/>
  <c r="BD116"/>
  <c r="BE116"/>
  <c r="BF116"/>
  <c r="BG116"/>
  <c r="BH116"/>
  <c r="BI116"/>
  <c r="BJ116"/>
  <c r="AR117"/>
  <c r="AS117"/>
  <c r="AT117"/>
  <c r="AU117"/>
  <c r="AV117"/>
  <c r="AW117"/>
  <c r="AX117"/>
  <c r="AY117"/>
  <c r="AZ117"/>
  <c r="BA117"/>
  <c r="BB117"/>
  <c r="BC117"/>
  <c r="BD117"/>
  <c r="BE117"/>
  <c r="BF117"/>
  <c r="BG117"/>
  <c r="BH117"/>
  <c r="BI117"/>
  <c r="BJ117"/>
  <c r="AS118"/>
  <c r="AT118"/>
  <c r="AU118"/>
  <c r="AV118"/>
  <c r="AW118"/>
  <c r="AX118"/>
  <c r="AY118"/>
  <c r="AZ118"/>
  <c r="BA118"/>
  <c r="BB118"/>
  <c r="BC118"/>
  <c r="BD118"/>
  <c r="BE118"/>
  <c r="BF118"/>
  <c r="BG118"/>
  <c r="BH118"/>
  <c r="BI118"/>
  <c r="BJ118"/>
  <c r="AT119"/>
  <c r="AU119"/>
  <c r="AV119"/>
  <c r="AW119"/>
  <c r="AX119"/>
  <c r="AY119"/>
  <c r="AZ119"/>
  <c r="BA119"/>
  <c r="BB119"/>
  <c r="BC119"/>
  <c r="BD119"/>
  <c r="BE119"/>
  <c r="BF119"/>
  <c r="BG119"/>
  <c r="BH119"/>
  <c r="BI119"/>
  <c r="BJ119"/>
  <c r="AU120"/>
  <c r="AV120"/>
  <c r="AW120"/>
  <c r="AX120"/>
  <c r="AY120"/>
  <c r="AZ120"/>
  <c r="BA120"/>
  <c r="BB120"/>
  <c r="BC120"/>
  <c r="BD120"/>
  <c r="BE120"/>
  <c r="BF120"/>
  <c r="BG120"/>
  <c r="BH120"/>
  <c r="BI120"/>
  <c r="BJ120"/>
  <c r="AV121"/>
  <c r="AW121"/>
  <c r="AX121"/>
  <c r="AY121"/>
  <c r="AZ121"/>
  <c r="BA121"/>
  <c r="BB121"/>
  <c r="BC121"/>
  <c r="BD121"/>
  <c r="BE121"/>
  <c r="BF121"/>
  <c r="BG121"/>
  <c r="BH121"/>
  <c r="BI121"/>
  <c r="BJ121"/>
  <c r="AW122"/>
  <c r="AX122"/>
  <c r="AY122"/>
  <c r="AZ122"/>
  <c r="BA122"/>
  <c r="BB122"/>
  <c r="BC122"/>
  <c r="BD122"/>
  <c r="BE122"/>
  <c r="BF122"/>
  <c r="BG122"/>
  <c r="BH122"/>
  <c r="BI122"/>
  <c r="BJ122"/>
  <c r="AX123"/>
  <c r="AY123"/>
  <c r="AZ123"/>
  <c r="BA123"/>
  <c r="BB123"/>
  <c r="BC123"/>
  <c r="BD123"/>
  <c r="BE123"/>
  <c r="BF123"/>
  <c r="BG123"/>
  <c r="BH123"/>
  <c r="BI123"/>
  <c r="BJ123"/>
  <c r="AY124"/>
  <c r="AZ124"/>
  <c r="BA124"/>
  <c r="BB124"/>
  <c r="BC124"/>
  <c r="BD124"/>
  <c r="BE124"/>
  <c r="BF124"/>
  <c r="BG124"/>
  <c r="BH124"/>
  <c r="BI124"/>
  <c r="BJ124"/>
  <c r="AZ125"/>
  <c r="BA125"/>
  <c r="BB125"/>
  <c r="BC125"/>
  <c r="BD125"/>
  <c r="BE125"/>
  <c r="BF125"/>
  <c r="BG125"/>
  <c r="BH125"/>
  <c r="BI125"/>
  <c r="BJ125"/>
  <c r="BA126"/>
  <c r="BB126"/>
  <c r="BC126"/>
  <c r="BD126"/>
  <c r="BE126"/>
  <c r="BF126"/>
  <c r="BG126"/>
  <c r="BH126"/>
  <c r="BI126"/>
  <c r="BJ126"/>
  <c r="BB127"/>
  <c r="BC127"/>
  <c r="BD127"/>
  <c r="BE127"/>
  <c r="BF127"/>
  <c r="BG127"/>
  <c r="BH127"/>
  <c r="BI127"/>
  <c r="BJ127"/>
  <c r="BC128"/>
  <c r="BD128"/>
  <c r="BE128"/>
  <c r="BF128"/>
  <c r="BG128"/>
  <c r="BH128"/>
  <c r="BI128"/>
  <c r="BJ128"/>
  <c r="BD129"/>
  <c r="BE129"/>
  <c r="BF129"/>
  <c r="BG129"/>
  <c r="BH129"/>
  <c r="BI129"/>
  <c r="BJ129"/>
  <c r="BE130"/>
  <c r="BF130"/>
  <c r="BG130"/>
  <c r="BH130"/>
  <c r="BI130"/>
  <c r="BJ130"/>
  <c r="BF131"/>
  <c r="BG131"/>
  <c r="BH131"/>
  <c r="BI131"/>
  <c r="BJ131"/>
  <c r="BG132"/>
  <c r="BH132"/>
  <c r="BI132"/>
  <c r="BJ132"/>
  <c r="BH133"/>
  <c r="BI133"/>
  <c r="BJ133"/>
  <c r="BI134"/>
  <c r="BJ134"/>
  <c r="BJ135"/>
  <c r="C2" i="1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C4"/>
  <c r="D4"/>
  <c r="E4"/>
  <c r="F4"/>
  <c r="F8" s="1"/>
  <c r="G4"/>
  <c r="H4"/>
  <c r="I4"/>
  <c r="J4"/>
  <c r="J8" s="1"/>
  <c r="K4"/>
  <c r="L4"/>
  <c r="M4"/>
  <c r="N4"/>
  <c r="N8" s="1"/>
  <c r="O4"/>
  <c r="P4"/>
  <c r="Q4"/>
  <c r="R4"/>
  <c r="R8" s="1"/>
  <c r="S4"/>
  <c r="T4"/>
  <c r="U4"/>
  <c r="V4"/>
  <c r="V8" s="1"/>
  <c r="W4"/>
  <c r="X4"/>
  <c r="Y4"/>
  <c r="Z4"/>
  <c r="Z8" s="1"/>
  <c r="AA4"/>
  <c r="AB4"/>
  <c r="AC4"/>
  <c r="AD4"/>
  <c r="AD8" s="1"/>
  <c r="AE4"/>
  <c r="AF4"/>
  <c r="AG4"/>
  <c r="AH4"/>
  <c r="AH8" s="1"/>
  <c r="AI4"/>
  <c r="AJ4"/>
  <c r="AK4"/>
  <c r="AL4"/>
  <c r="AL8" s="1"/>
  <c r="AM4"/>
  <c r="AN4"/>
  <c r="AO4"/>
  <c r="AP4"/>
  <c r="AP8" s="1"/>
  <c r="AQ4"/>
  <c r="AR4"/>
  <c r="AS4"/>
  <c r="AT4"/>
  <c r="AT8" s="1"/>
  <c r="AU4"/>
  <c r="AV4"/>
  <c r="AW4"/>
  <c r="AX4"/>
  <c r="AX8" s="1"/>
  <c r="AY4"/>
  <c r="AZ4"/>
  <c r="BA4"/>
  <c r="BB4"/>
  <c r="BB8" s="1"/>
  <c r="BC4"/>
  <c r="BD4"/>
  <c r="BE4"/>
  <c r="BF4"/>
  <c r="BF8" s="1"/>
  <c r="BG4"/>
  <c r="BH4"/>
  <c r="BI4"/>
  <c r="C5"/>
  <c r="C9" s="1"/>
  <c r="D5"/>
  <c r="E5"/>
  <c r="F5"/>
  <c r="G5"/>
  <c r="G9" s="1"/>
  <c r="H5"/>
  <c r="I5"/>
  <c r="J5"/>
  <c r="K5"/>
  <c r="K9" s="1"/>
  <c r="L5"/>
  <c r="M5"/>
  <c r="N5"/>
  <c r="O5"/>
  <c r="O9" s="1"/>
  <c r="P5"/>
  <c r="Q5"/>
  <c r="R5"/>
  <c r="S5"/>
  <c r="S9" s="1"/>
  <c r="T5"/>
  <c r="U5"/>
  <c r="V5"/>
  <c r="W5"/>
  <c r="W9" s="1"/>
  <c r="X5"/>
  <c r="Y5"/>
  <c r="Z5"/>
  <c r="AA5"/>
  <c r="AA9" s="1"/>
  <c r="AB5"/>
  <c r="AC5"/>
  <c r="AD5"/>
  <c r="AE5"/>
  <c r="AE9" s="1"/>
  <c r="AF5"/>
  <c r="AG5"/>
  <c r="AH5"/>
  <c r="AI5"/>
  <c r="AI9" s="1"/>
  <c r="AJ5"/>
  <c r="AK5"/>
  <c r="AL5"/>
  <c r="AM5"/>
  <c r="AM9" s="1"/>
  <c r="AN5"/>
  <c r="AO5"/>
  <c r="AP5"/>
  <c r="AQ5"/>
  <c r="AQ9" s="1"/>
  <c r="AR5"/>
  <c r="AS5"/>
  <c r="AT5"/>
  <c r="AU5"/>
  <c r="AU9" s="1"/>
  <c r="AV5"/>
  <c r="AW5"/>
  <c r="AX5"/>
  <c r="AY5"/>
  <c r="AY9" s="1"/>
  <c r="AZ5"/>
  <c r="BA5"/>
  <c r="BB5"/>
  <c r="BC5"/>
  <c r="BC9" s="1"/>
  <c r="BD5"/>
  <c r="BE5"/>
  <c r="BF5"/>
  <c r="BG5"/>
  <c r="BG9" s="1"/>
  <c r="BH5"/>
  <c r="BI5"/>
  <c r="C6"/>
  <c r="F68" i="6" s="1"/>
  <c r="D6" i="12"/>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D8"/>
  <c r="H8"/>
  <c r="L8"/>
  <c r="P8"/>
  <c r="T8"/>
  <c r="X8"/>
  <c r="AB8"/>
  <c r="AF8"/>
  <c r="AJ8"/>
  <c r="AN8"/>
  <c r="AR8"/>
  <c r="AV8"/>
  <c r="AZ8"/>
  <c r="BD8"/>
  <c r="BH8"/>
  <c r="E9"/>
  <c r="I9"/>
  <c r="M9"/>
  <c r="Q9"/>
  <c r="U9"/>
  <c r="Y9"/>
  <c r="AC9"/>
  <c r="AG9"/>
  <c r="AK9"/>
  <c r="AO9"/>
  <c r="AS9"/>
  <c r="AW9"/>
  <c r="BA9"/>
  <c r="BE9"/>
  <c r="BI9"/>
  <c r="D13"/>
  <c r="F13"/>
  <c r="H13"/>
  <c r="J13"/>
  <c r="L13"/>
  <c r="N13"/>
  <c r="O13"/>
  <c r="P13"/>
  <c r="P12" s="1"/>
  <c r="S26" i="6" s="1"/>
  <c r="Q13" i="12"/>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AC39"/>
  <c r="AD39"/>
  <c r="AE39"/>
  <c r="AF39"/>
  <c r="AG39"/>
  <c r="AH39"/>
  <c r="AI39"/>
  <c r="AJ39"/>
  <c r="AK39"/>
  <c r="AL39"/>
  <c r="AM39"/>
  <c r="AN39"/>
  <c r="AO39"/>
  <c r="AP39"/>
  <c r="AQ39"/>
  <c r="AR39"/>
  <c r="AS39"/>
  <c r="AT39"/>
  <c r="AU39"/>
  <c r="AV39"/>
  <c r="AW39"/>
  <c r="AX39"/>
  <c r="AY39"/>
  <c r="AZ39"/>
  <c r="BA39"/>
  <c r="BB39"/>
  <c r="BC39"/>
  <c r="BD39"/>
  <c r="BE39"/>
  <c r="BF39"/>
  <c r="BG39"/>
  <c r="BH39"/>
  <c r="BI39"/>
  <c r="BJ39"/>
  <c r="AD40"/>
  <c r="AE40"/>
  <c r="AF40"/>
  <c r="AG40"/>
  <c r="AH40"/>
  <c r="AI40"/>
  <c r="AJ40"/>
  <c r="AK40"/>
  <c r="AL40"/>
  <c r="AM40"/>
  <c r="AN40"/>
  <c r="AO40"/>
  <c r="AP40"/>
  <c r="AQ40"/>
  <c r="AR40"/>
  <c r="AS40"/>
  <c r="AT40"/>
  <c r="AU40"/>
  <c r="AV40"/>
  <c r="AW40"/>
  <c r="AX40"/>
  <c r="AY40"/>
  <c r="AZ40"/>
  <c r="BA40"/>
  <c r="BB40"/>
  <c r="BC40"/>
  <c r="BD40"/>
  <c r="BE40"/>
  <c r="BF40"/>
  <c r="BG40"/>
  <c r="BH40"/>
  <c r="BI40"/>
  <c r="BJ40"/>
  <c r="AE41"/>
  <c r="AF41"/>
  <c r="AG41"/>
  <c r="AH41"/>
  <c r="AI41"/>
  <c r="AJ41"/>
  <c r="AK41"/>
  <c r="AL41"/>
  <c r="AM41"/>
  <c r="AN41"/>
  <c r="AO41"/>
  <c r="AP41"/>
  <c r="AQ41"/>
  <c r="AR41"/>
  <c r="AS41"/>
  <c r="AT41"/>
  <c r="AU41"/>
  <c r="AV41"/>
  <c r="AW41"/>
  <c r="AX41"/>
  <c r="AY41"/>
  <c r="AZ41"/>
  <c r="BA41"/>
  <c r="BB41"/>
  <c r="BC41"/>
  <c r="BD41"/>
  <c r="BE41"/>
  <c r="BF41"/>
  <c r="BG41"/>
  <c r="BH41"/>
  <c r="BI41"/>
  <c r="BJ41"/>
  <c r="AF42"/>
  <c r="AG42"/>
  <c r="AH42"/>
  <c r="AI42"/>
  <c r="AJ42"/>
  <c r="AK42"/>
  <c r="AL42"/>
  <c r="AM42"/>
  <c r="AN42"/>
  <c r="AO42"/>
  <c r="AP42"/>
  <c r="AQ42"/>
  <c r="AR42"/>
  <c r="AS42"/>
  <c r="AT42"/>
  <c r="AU42"/>
  <c r="AV42"/>
  <c r="AW42"/>
  <c r="AX42"/>
  <c r="AY42"/>
  <c r="AZ42"/>
  <c r="BA42"/>
  <c r="BB42"/>
  <c r="BC42"/>
  <c r="BD42"/>
  <c r="BE42"/>
  <c r="BF42"/>
  <c r="BG42"/>
  <c r="BH42"/>
  <c r="BI42"/>
  <c r="BJ42"/>
  <c r="AG43"/>
  <c r="AH43"/>
  <c r="AI43"/>
  <c r="AJ43"/>
  <c r="AK43"/>
  <c r="AL43"/>
  <c r="AM43"/>
  <c r="AN43"/>
  <c r="AO43"/>
  <c r="AP43"/>
  <c r="AQ43"/>
  <c r="AR43"/>
  <c r="AS43"/>
  <c r="AT43"/>
  <c r="AU43"/>
  <c r="AV43"/>
  <c r="AW43"/>
  <c r="AX43"/>
  <c r="AY43"/>
  <c r="AZ43"/>
  <c r="BA43"/>
  <c r="BB43"/>
  <c r="BC43"/>
  <c r="BD43"/>
  <c r="BE43"/>
  <c r="BF43"/>
  <c r="BG43"/>
  <c r="BH43"/>
  <c r="BI43"/>
  <c r="BJ43"/>
  <c r="AH44"/>
  <c r="AI44"/>
  <c r="AJ44"/>
  <c r="AK44"/>
  <c r="AL44"/>
  <c r="AM44"/>
  <c r="AN44"/>
  <c r="AO44"/>
  <c r="AP44"/>
  <c r="AQ44"/>
  <c r="AR44"/>
  <c r="AS44"/>
  <c r="AT44"/>
  <c r="AU44"/>
  <c r="AV44"/>
  <c r="AW44"/>
  <c r="AX44"/>
  <c r="AY44"/>
  <c r="AZ44"/>
  <c r="BA44"/>
  <c r="BB44"/>
  <c r="BC44"/>
  <c r="BD44"/>
  <c r="BE44"/>
  <c r="BF44"/>
  <c r="BG44"/>
  <c r="BH44"/>
  <c r="BI44"/>
  <c r="BJ44"/>
  <c r="AI45"/>
  <c r="AJ45"/>
  <c r="AK45"/>
  <c r="AL45"/>
  <c r="AM45"/>
  <c r="AN45"/>
  <c r="AO45"/>
  <c r="AP45"/>
  <c r="AQ45"/>
  <c r="AR45"/>
  <c r="AS45"/>
  <c r="AT45"/>
  <c r="AU45"/>
  <c r="AV45"/>
  <c r="AW45"/>
  <c r="AX45"/>
  <c r="AY45"/>
  <c r="AZ45"/>
  <c r="BA45"/>
  <c r="BB45"/>
  <c r="BC45"/>
  <c r="BD45"/>
  <c r="BE45"/>
  <c r="BF45"/>
  <c r="BG45"/>
  <c r="BH45"/>
  <c r="BI45"/>
  <c r="BJ45"/>
  <c r="AJ46"/>
  <c r="AK46"/>
  <c r="AL46"/>
  <c r="AM46"/>
  <c r="AN46"/>
  <c r="AO46"/>
  <c r="AP46"/>
  <c r="AQ46"/>
  <c r="AR46"/>
  <c r="AS46"/>
  <c r="AT46"/>
  <c r="AU46"/>
  <c r="AV46"/>
  <c r="AW46"/>
  <c r="AX46"/>
  <c r="AY46"/>
  <c r="AZ46"/>
  <c r="BA46"/>
  <c r="BB46"/>
  <c r="BC46"/>
  <c r="BD46"/>
  <c r="BE46"/>
  <c r="BF46"/>
  <c r="BG46"/>
  <c r="BH46"/>
  <c r="BI46"/>
  <c r="BJ46"/>
  <c r="AK47"/>
  <c r="AL47"/>
  <c r="AM47"/>
  <c r="AN47"/>
  <c r="AO47"/>
  <c r="AP47"/>
  <c r="AQ47"/>
  <c r="AR47"/>
  <c r="AS47"/>
  <c r="AT47"/>
  <c r="AU47"/>
  <c r="AV47"/>
  <c r="AW47"/>
  <c r="AX47"/>
  <c r="AY47"/>
  <c r="AZ47"/>
  <c r="BA47"/>
  <c r="BB47"/>
  <c r="BC47"/>
  <c r="BD47"/>
  <c r="BE47"/>
  <c r="BF47"/>
  <c r="BG47"/>
  <c r="BH47"/>
  <c r="BI47"/>
  <c r="BJ47"/>
  <c r="AL48"/>
  <c r="AM48"/>
  <c r="AN48"/>
  <c r="AO48"/>
  <c r="AP48"/>
  <c r="AQ48"/>
  <c r="AR48"/>
  <c r="AS48"/>
  <c r="AT48"/>
  <c r="AU48"/>
  <c r="AV48"/>
  <c r="AW48"/>
  <c r="AX48"/>
  <c r="AY48"/>
  <c r="AZ48"/>
  <c r="BA48"/>
  <c r="BB48"/>
  <c r="BC48"/>
  <c r="BD48"/>
  <c r="BE48"/>
  <c r="BF48"/>
  <c r="BG48"/>
  <c r="BH48"/>
  <c r="BI48"/>
  <c r="BJ48"/>
  <c r="AM49"/>
  <c r="AN49"/>
  <c r="AO49"/>
  <c r="AP49"/>
  <c r="AQ49"/>
  <c r="AR49"/>
  <c r="AS49"/>
  <c r="AT49"/>
  <c r="AU49"/>
  <c r="AV49"/>
  <c r="AW49"/>
  <c r="AX49"/>
  <c r="AY49"/>
  <c r="AZ49"/>
  <c r="BA49"/>
  <c r="BB49"/>
  <c r="BC49"/>
  <c r="BD49"/>
  <c r="BE49"/>
  <c r="BF49"/>
  <c r="BG49"/>
  <c r="BH49"/>
  <c r="BI49"/>
  <c r="BJ49"/>
  <c r="AN50"/>
  <c r="AO50"/>
  <c r="AP50"/>
  <c r="AQ50"/>
  <c r="AR50"/>
  <c r="AS50"/>
  <c r="AT50"/>
  <c r="AU50"/>
  <c r="AV50"/>
  <c r="AW50"/>
  <c r="AX50"/>
  <c r="AY50"/>
  <c r="AZ50"/>
  <c r="BA50"/>
  <c r="BB50"/>
  <c r="BC50"/>
  <c r="BD50"/>
  <c r="BE50"/>
  <c r="BF50"/>
  <c r="BG50"/>
  <c r="BH50"/>
  <c r="BI50"/>
  <c r="BJ50"/>
  <c r="AO51"/>
  <c r="AP51"/>
  <c r="AQ51"/>
  <c r="AR51"/>
  <c r="AS51"/>
  <c r="AT51"/>
  <c r="AU51"/>
  <c r="AV51"/>
  <c r="AW51"/>
  <c r="AX51"/>
  <c r="AY51"/>
  <c r="AZ51"/>
  <c r="BA51"/>
  <c r="BB51"/>
  <c r="BC51"/>
  <c r="BD51"/>
  <c r="BE51"/>
  <c r="BF51"/>
  <c r="BG51"/>
  <c r="BH51"/>
  <c r="BI51"/>
  <c r="BJ51"/>
  <c r="AP52"/>
  <c r="AQ52"/>
  <c r="AR52"/>
  <c r="AS52"/>
  <c r="AT52"/>
  <c r="AU52"/>
  <c r="AV52"/>
  <c r="AW52"/>
  <c r="AX52"/>
  <c r="AY52"/>
  <c r="AZ52"/>
  <c r="BA52"/>
  <c r="BB52"/>
  <c r="BC52"/>
  <c r="BD52"/>
  <c r="BE52"/>
  <c r="BF52"/>
  <c r="BG52"/>
  <c r="BH52"/>
  <c r="BI52"/>
  <c r="BJ52"/>
  <c r="AQ53"/>
  <c r="AR53"/>
  <c r="AS53"/>
  <c r="AT53"/>
  <c r="AU53"/>
  <c r="AV53"/>
  <c r="AW53"/>
  <c r="AX53"/>
  <c r="AY53"/>
  <c r="AZ53"/>
  <c r="BA53"/>
  <c r="BB53"/>
  <c r="BC53"/>
  <c r="BD53"/>
  <c r="BE53"/>
  <c r="BF53"/>
  <c r="BG53"/>
  <c r="BH53"/>
  <c r="BI53"/>
  <c r="BJ53"/>
  <c r="AR54"/>
  <c r="AS54"/>
  <c r="AT54"/>
  <c r="AU54"/>
  <c r="AV54"/>
  <c r="AW54"/>
  <c r="AX54"/>
  <c r="AY54"/>
  <c r="AZ54"/>
  <c r="BA54"/>
  <c r="BB54"/>
  <c r="BC54"/>
  <c r="BD54"/>
  <c r="BE54"/>
  <c r="BF54"/>
  <c r="BG54"/>
  <c r="BH54"/>
  <c r="BI54"/>
  <c r="BJ54"/>
  <c r="AS55"/>
  <c r="AT55"/>
  <c r="AU55"/>
  <c r="AV55"/>
  <c r="AW55"/>
  <c r="AX55"/>
  <c r="AY55"/>
  <c r="AZ55"/>
  <c r="BA55"/>
  <c r="BB55"/>
  <c r="BC55"/>
  <c r="BD55"/>
  <c r="BE55"/>
  <c r="BF55"/>
  <c r="BG55"/>
  <c r="BH55"/>
  <c r="BI55"/>
  <c r="BJ55"/>
  <c r="AT56"/>
  <c r="AU56"/>
  <c r="AV56"/>
  <c r="AW56"/>
  <c r="AX56"/>
  <c r="AY56"/>
  <c r="AZ56"/>
  <c r="BA56"/>
  <c r="BB56"/>
  <c r="BC56"/>
  <c r="BD56"/>
  <c r="BE56"/>
  <c r="BF56"/>
  <c r="BG56"/>
  <c r="BH56"/>
  <c r="BI56"/>
  <c r="BJ56"/>
  <c r="AU57"/>
  <c r="AV57"/>
  <c r="AW57"/>
  <c r="AX57"/>
  <c r="AY57"/>
  <c r="AZ57"/>
  <c r="BA57"/>
  <c r="BB57"/>
  <c r="BC57"/>
  <c r="BD57"/>
  <c r="BE57"/>
  <c r="BF57"/>
  <c r="BG57"/>
  <c r="BH57"/>
  <c r="BI57"/>
  <c r="BJ57"/>
  <c r="AV58"/>
  <c r="AW58"/>
  <c r="AX58"/>
  <c r="AY58"/>
  <c r="AZ58"/>
  <c r="BA58"/>
  <c r="BB58"/>
  <c r="BC58"/>
  <c r="BD58"/>
  <c r="BE58"/>
  <c r="BF58"/>
  <c r="BG58"/>
  <c r="BH58"/>
  <c r="BI58"/>
  <c r="BJ58"/>
  <c r="AW59"/>
  <c r="AX59"/>
  <c r="AY59"/>
  <c r="AZ59"/>
  <c r="BA59"/>
  <c r="BB59"/>
  <c r="BC59"/>
  <c r="BD59"/>
  <c r="BE59"/>
  <c r="BF59"/>
  <c r="BG59"/>
  <c r="BH59"/>
  <c r="BI59"/>
  <c r="BJ59"/>
  <c r="AX60"/>
  <c r="AY60"/>
  <c r="AZ60"/>
  <c r="BA60"/>
  <c r="BB60"/>
  <c r="BC60"/>
  <c r="BD60"/>
  <c r="BE60"/>
  <c r="BF60"/>
  <c r="BG60"/>
  <c r="BH60"/>
  <c r="BI60"/>
  <c r="BJ60"/>
  <c r="AY61"/>
  <c r="AZ61"/>
  <c r="BA61"/>
  <c r="BB61"/>
  <c r="BC61"/>
  <c r="BD61"/>
  <c r="BE61"/>
  <c r="BF61"/>
  <c r="BG61"/>
  <c r="BH61"/>
  <c r="BI61"/>
  <c r="BJ61"/>
  <c r="AZ62"/>
  <c r="BA62"/>
  <c r="BB62"/>
  <c r="BC62"/>
  <c r="BD62"/>
  <c r="BE62"/>
  <c r="BF62"/>
  <c r="BG62"/>
  <c r="BH62"/>
  <c r="BI62"/>
  <c r="BJ62"/>
  <c r="BA63"/>
  <c r="BB63"/>
  <c r="BC63"/>
  <c r="BD63"/>
  <c r="BE63"/>
  <c r="BF63"/>
  <c r="BG63"/>
  <c r="BH63"/>
  <c r="BI63"/>
  <c r="BJ63"/>
  <c r="BB64"/>
  <c r="BC64"/>
  <c r="BD64"/>
  <c r="BE64"/>
  <c r="BF64"/>
  <c r="BG64"/>
  <c r="BH64"/>
  <c r="BI64"/>
  <c r="BJ64"/>
  <c r="BC65"/>
  <c r="BD65"/>
  <c r="BE65"/>
  <c r="BF65"/>
  <c r="BG65"/>
  <c r="BH65"/>
  <c r="BI65"/>
  <c r="BJ65"/>
  <c r="BD66"/>
  <c r="BE66"/>
  <c r="BF66"/>
  <c r="BG66"/>
  <c r="BH66"/>
  <c r="BI66"/>
  <c r="BJ66"/>
  <c r="BE67"/>
  <c r="BF67"/>
  <c r="BG67"/>
  <c r="BH67"/>
  <c r="BI67"/>
  <c r="BJ67"/>
  <c r="BF68"/>
  <c r="BG68"/>
  <c r="BH68"/>
  <c r="BI68"/>
  <c r="BJ68"/>
  <c r="BG69"/>
  <c r="BH69"/>
  <c r="BI69"/>
  <c r="BJ69"/>
  <c r="BH70"/>
  <c r="BI70"/>
  <c r="BJ70"/>
  <c r="BI71"/>
  <c r="BJ71"/>
  <c r="BJ72"/>
  <c r="D76"/>
  <c r="F76"/>
  <c r="H76"/>
  <c r="J76"/>
  <c r="L76"/>
  <c r="N76"/>
  <c r="P76"/>
  <c r="R76"/>
  <c r="T76"/>
  <c r="V76"/>
  <c r="X76"/>
  <c r="Z76"/>
  <c r="AB76"/>
  <c r="AD76"/>
  <c r="AF76"/>
  <c r="AH76"/>
  <c r="AJ76"/>
  <c r="AL76"/>
  <c r="AN76"/>
  <c r="AP76"/>
  <c r="AR76"/>
  <c r="AT76"/>
  <c r="AV76"/>
  <c r="AX76"/>
  <c r="AZ76"/>
  <c r="BB76"/>
  <c r="BD76"/>
  <c r="BF76"/>
  <c r="BH76"/>
  <c r="BJ76"/>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AG106"/>
  <c r="AH106"/>
  <c r="AI106"/>
  <c r="AJ106"/>
  <c r="AK106"/>
  <c r="AL106"/>
  <c r="AM106"/>
  <c r="AN106"/>
  <c r="AO106"/>
  <c r="AP106"/>
  <c r="AQ106"/>
  <c r="AR106"/>
  <c r="AS106"/>
  <c r="AT106"/>
  <c r="AU106"/>
  <c r="AV106"/>
  <c r="AW106"/>
  <c r="AX106"/>
  <c r="AY106"/>
  <c r="AZ106"/>
  <c r="BA106"/>
  <c r="BB106"/>
  <c r="BC106"/>
  <c r="BD106"/>
  <c r="BE106"/>
  <c r="BF106"/>
  <c r="BG106"/>
  <c r="BH106"/>
  <c r="BI106"/>
  <c r="BJ106"/>
  <c r="AH107"/>
  <c r="AI107"/>
  <c r="AJ107"/>
  <c r="AK107"/>
  <c r="AL107"/>
  <c r="AM107"/>
  <c r="AN107"/>
  <c r="AO107"/>
  <c r="AP107"/>
  <c r="AQ107"/>
  <c r="AR107"/>
  <c r="AS107"/>
  <c r="AT107"/>
  <c r="AU107"/>
  <c r="AV107"/>
  <c r="AW107"/>
  <c r="AX107"/>
  <c r="AY107"/>
  <c r="AZ107"/>
  <c r="BA107"/>
  <c r="BB107"/>
  <c r="BC107"/>
  <c r="BD107"/>
  <c r="BE107"/>
  <c r="BF107"/>
  <c r="BG107"/>
  <c r="BH107"/>
  <c r="BI107"/>
  <c r="BJ107"/>
  <c r="AI108"/>
  <c r="AJ108"/>
  <c r="AK108"/>
  <c r="AL108"/>
  <c r="AM108"/>
  <c r="AN108"/>
  <c r="AO108"/>
  <c r="AP108"/>
  <c r="AQ108"/>
  <c r="AR108"/>
  <c r="AS108"/>
  <c r="AT108"/>
  <c r="AU108"/>
  <c r="AV108"/>
  <c r="AW108"/>
  <c r="AX108"/>
  <c r="AY108"/>
  <c r="AZ108"/>
  <c r="BA108"/>
  <c r="BB108"/>
  <c r="BC108"/>
  <c r="BD108"/>
  <c r="BE108"/>
  <c r="BF108"/>
  <c r="BG108"/>
  <c r="BH108"/>
  <c r="BI108"/>
  <c r="BJ108"/>
  <c r="AJ109"/>
  <c r="AK109"/>
  <c r="AL109"/>
  <c r="AM109"/>
  <c r="AN109"/>
  <c r="AO109"/>
  <c r="AP109"/>
  <c r="AQ109"/>
  <c r="AR109"/>
  <c r="AS109"/>
  <c r="AT109"/>
  <c r="AU109"/>
  <c r="AV109"/>
  <c r="AW109"/>
  <c r="AX109"/>
  <c r="AY109"/>
  <c r="AZ109"/>
  <c r="BA109"/>
  <c r="BB109"/>
  <c r="BC109"/>
  <c r="BD109"/>
  <c r="BE109"/>
  <c r="BF109"/>
  <c r="BG109"/>
  <c r="BH109"/>
  <c r="BI109"/>
  <c r="BJ109"/>
  <c r="AK110"/>
  <c r="AL110"/>
  <c r="AM110"/>
  <c r="AN110"/>
  <c r="AO110"/>
  <c r="AP110"/>
  <c r="AQ110"/>
  <c r="AR110"/>
  <c r="AS110"/>
  <c r="AT110"/>
  <c r="AU110"/>
  <c r="AV110"/>
  <c r="AW110"/>
  <c r="AX110"/>
  <c r="AY110"/>
  <c r="AZ110"/>
  <c r="BA110"/>
  <c r="BB110"/>
  <c r="BC110"/>
  <c r="BD110"/>
  <c r="BE110"/>
  <c r="BF110"/>
  <c r="BG110"/>
  <c r="BH110"/>
  <c r="BI110"/>
  <c r="BJ110"/>
  <c r="AL111"/>
  <c r="AM111"/>
  <c r="AN111"/>
  <c r="AO111"/>
  <c r="AP111"/>
  <c r="AQ111"/>
  <c r="AR111"/>
  <c r="AS111"/>
  <c r="AT111"/>
  <c r="AU111"/>
  <c r="AV111"/>
  <c r="AW111"/>
  <c r="AX111"/>
  <c r="AY111"/>
  <c r="AZ111"/>
  <c r="BA111"/>
  <c r="BB111"/>
  <c r="BC111"/>
  <c r="BD111"/>
  <c r="BE111"/>
  <c r="BF111"/>
  <c r="BG111"/>
  <c r="BH111"/>
  <c r="BI111"/>
  <c r="BJ111"/>
  <c r="AM112"/>
  <c r="AN112"/>
  <c r="AO112"/>
  <c r="AP112"/>
  <c r="AQ112"/>
  <c r="AR112"/>
  <c r="AS112"/>
  <c r="AT112"/>
  <c r="AU112"/>
  <c r="AV112"/>
  <c r="AW112"/>
  <c r="AX112"/>
  <c r="AY112"/>
  <c r="AZ112"/>
  <c r="BA112"/>
  <c r="BB112"/>
  <c r="BC112"/>
  <c r="BD112"/>
  <c r="BE112"/>
  <c r="BF112"/>
  <c r="BG112"/>
  <c r="BH112"/>
  <c r="BI112"/>
  <c r="BJ112"/>
  <c r="AN113"/>
  <c r="AO113"/>
  <c r="AP113"/>
  <c r="AQ113"/>
  <c r="AR113"/>
  <c r="AS113"/>
  <c r="AT113"/>
  <c r="AU113"/>
  <c r="AV113"/>
  <c r="AW113"/>
  <c r="AX113"/>
  <c r="AY113"/>
  <c r="AZ113"/>
  <c r="BA113"/>
  <c r="BB113"/>
  <c r="BC113"/>
  <c r="BD113"/>
  <c r="BE113"/>
  <c r="BF113"/>
  <c r="BG113"/>
  <c r="BH113"/>
  <c r="BI113"/>
  <c r="BJ113"/>
  <c r="AO114"/>
  <c r="AP114"/>
  <c r="AQ114"/>
  <c r="AR114"/>
  <c r="AS114"/>
  <c r="AT114"/>
  <c r="AU114"/>
  <c r="AV114"/>
  <c r="AW114"/>
  <c r="AX114"/>
  <c r="AY114"/>
  <c r="AZ114"/>
  <c r="BA114"/>
  <c r="BB114"/>
  <c r="BC114"/>
  <c r="BD114"/>
  <c r="BE114"/>
  <c r="BF114"/>
  <c r="BG114"/>
  <c r="BH114"/>
  <c r="BI114"/>
  <c r="BJ114"/>
  <c r="AP115"/>
  <c r="AQ115"/>
  <c r="AR115"/>
  <c r="AS115"/>
  <c r="AT115"/>
  <c r="AU115"/>
  <c r="AV115"/>
  <c r="AW115"/>
  <c r="AX115"/>
  <c r="AY115"/>
  <c r="AZ115"/>
  <c r="BA115"/>
  <c r="BB115"/>
  <c r="BC115"/>
  <c r="BD115"/>
  <c r="BE115"/>
  <c r="BF115"/>
  <c r="BG115"/>
  <c r="BH115"/>
  <c r="BI115"/>
  <c r="BJ115"/>
  <c r="AQ116"/>
  <c r="AR116"/>
  <c r="AS116"/>
  <c r="AT116"/>
  <c r="AU116"/>
  <c r="AV116"/>
  <c r="AW116"/>
  <c r="AX116"/>
  <c r="AY116"/>
  <c r="AZ116"/>
  <c r="BA116"/>
  <c r="BB116"/>
  <c r="BC116"/>
  <c r="BD116"/>
  <c r="BE116"/>
  <c r="BF116"/>
  <c r="BG116"/>
  <c r="BH116"/>
  <c r="BI116"/>
  <c r="BJ116"/>
  <c r="AR117"/>
  <c r="AS117"/>
  <c r="AT117"/>
  <c r="AU117"/>
  <c r="AV117"/>
  <c r="AW117"/>
  <c r="AX117"/>
  <c r="AY117"/>
  <c r="AZ117"/>
  <c r="BA117"/>
  <c r="BB117"/>
  <c r="BC117"/>
  <c r="BD117"/>
  <c r="BE117"/>
  <c r="BF117"/>
  <c r="BG117"/>
  <c r="BH117"/>
  <c r="BI117"/>
  <c r="BJ117"/>
  <c r="AS118"/>
  <c r="AT118"/>
  <c r="AU118"/>
  <c r="AV118"/>
  <c r="AW118"/>
  <c r="AX118"/>
  <c r="AY118"/>
  <c r="AZ118"/>
  <c r="BA118"/>
  <c r="BB118"/>
  <c r="BC118"/>
  <c r="BD118"/>
  <c r="BE118"/>
  <c r="BF118"/>
  <c r="BG118"/>
  <c r="BH118"/>
  <c r="BI118"/>
  <c r="BJ118"/>
  <c r="AT119"/>
  <c r="AU119"/>
  <c r="AV119"/>
  <c r="AW119"/>
  <c r="AX119"/>
  <c r="AY119"/>
  <c r="AZ119"/>
  <c r="BA119"/>
  <c r="BB119"/>
  <c r="BC119"/>
  <c r="BD119"/>
  <c r="BE119"/>
  <c r="BF119"/>
  <c r="BG119"/>
  <c r="BH119"/>
  <c r="BI119"/>
  <c r="BJ119"/>
  <c r="AU120"/>
  <c r="AV120"/>
  <c r="AW120"/>
  <c r="AX120"/>
  <c r="AY120"/>
  <c r="AZ120"/>
  <c r="BA120"/>
  <c r="BB120"/>
  <c r="BC120"/>
  <c r="BD120"/>
  <c r="BE120"/>
  <c r="BF120"/>
  <c r="BG120"/>
  <c r="BH120"/>
  <c r="BI120"/>
  <c r="BJ120"/>
  <c r="AV121"/>
  <c r="AW121"/>
  <c r="AX121"/>
  <c r="AY121"/>
  <c r="AZ121"/>
  <c r="BA121"/>
  <c r="BB121"/>
  <c r="BC121"/>
  <c r="BD121"/>
  <c r="BE121"/>
  <c r="BF121"/>
  <c r="BG121"/>
  <c r="BH121"/>
  <c r="BI121"/>
  <c r="BJ121"/>
  <c r="AW122"/>
  <c r="AX122"/>
  <c r="AY122"/>
  <c r="AZ122"/>
  <c r="BA122"/>
  <c r="BB122"/>
  <c r="BC122"/>
  <c r="BD122"/>
  <c r="BE122"/>
  <c r="BF122"/>
  <c r="BG122"/>
  <c r="BH122"/>
  <c r="BI122"/>
  <c r="BJ122"/>
  <c r="AX123"/>
  <c r="AY123"/>
  <c r="AZ123"/>
  <c r="BA123"/>
  <c r="BB123"/>
  <c r="BC123"/>
  <c r="BD123"/>
  <c r="BE123"/>
  <c r="BF123"/>
  <c r="BG123"/>
  <c r="BH123"/>
  <c r="BI123"/>
  <c r="BJ123"/>
  <c r="AY124"/>
  <c r="AZ124"/>
  <c r="BA124"/>
  <c r="BB124"/>
  <c r="BC124"/>
  <c r="BD124"/>
  <c r="BE124"/>
  <c r="BF124"/>
  <c r="BG124"/>
  <c r="BH124"/>
  <c r="BI124"/>
  <c r="BJ124"/>
  <c r="AZ125"/>
  <c r="BA125"/>
  <c r="BB125"/>
  <c r="BC125"/>
  <c r="BD125"/>
  <c r="BE125"/>
  <c r="BF125"/>
  <c r="BG125"/>
  <c r="BH125"/>
  <c r="BI125"/>
  <c r="BJ125"/>
  <c r="BA126"/>
  <c r="BB126"/>
  <c r="BC126"/>
  <c r="BD126"/>
  <c r="BE126"/>
  <c r="BF126"/>
  <c r="BG126"/>
  <c r="BH126"/>
  <c r="BI126"/>
  <c r="BJ126"/>
  <c r="BB127"/>
  <c r="BC127"/>
  <c r="BD127"/>
  <c r="BE127"/>
  <c r="BF127"/>
  <c r="BG127"/>
  <c r="BH127"/>
  <c r="BI127"/>
  <c r="BJ127"/>
  <c r="BC128"/>
  <c r="BD128"/>
  <c r="BE128"/>
  <c r="BF128"/>
  <c r="BG128"/>
  <c r="BH128"/>
  <c r="BI128"/>
  <c r="BJ128"/>
  <c r="BD129"/>
  <c r="BE129"/>
  <c r="BF129"/>
  <c r="BG129"/>
  <c r="BH129"/>
  <c r="BI129"/>
  <c r="BJ129"/>
  <c r="BE130"/>
  <c r="BF130"/>
  <c r="BG130"/>
  <c r="BH130"/>
  <c r="BI130"/>
  <c r="BJ130"/>
  <c r="BF131"/>
  <c r="BG131"/>
  <c r="BH131"/>
  <c r="BI131"/>
  <c r="BJ131"/>
  <c r="BG132"/>
  <c r="BH132"/>
  <c r="BI132"/>
  <c r="BJ132"/>
  <c r="BH133"/>
  <c r="BI133"/>
  <c r="BJ133"/>
  <c r="BI134"/>
  <c r="BJ134"/>
  <c r="BJ135"/>
  <c r="B3" i="3"/>
  <c r="D13" s="1"/>
  <c r="E13" s="1"/>
  <c r="F13" s="1"/>
  <c r="G13" s="1"/>
  <c r="H13" s="1"/>
  <c r="I13" s="1"/>
  <c r="J13" s="1"/>
  <c r="K13" s="1"/>
  <c r="L13" s="1"/>
  <c r="M13" s="1"/>
  <c r="B16" s="1"/>
  <c r="C16" s="1"/>
  <c r="D16" s="1"/>
  <c r="E16" s="1"/>
  <c r="F16" s="1"/>
  <c r="G16" s="1"/>
  <c r="H16" s="1"/>
  <c r="I16" s="1"/>
  <c r="J16" s="1"/>
  <c r="K16" s="1"/>
  <c r="L16" s="1"/>
  <c r="M16" s="1"/>
  <c r="B19" s="1"/>
  <c r="C19" s="1"/>
  <c r="D19" s="1"/>
  <c r="E19" s="1"/>
  <c r="F19" s="1"/>
  <c r="G19" s="1"/>
  <c r="H19" s="1"/>
  <c r="I19" s="1"/>
  <c r="J19" s="1"/>
  <c r="K19" s="1"/>
  <c r="L19" s="1"/>
  <c r="M19" s="1"/>
  <c r="D3"/>
  <c r="F3"/>
  <c r="B4"/>
  <c r="D4"/>
  <c r="F4"/>
  <c r="B5"/>
  <c r="D5"/>
  <c r="F5"/>
  <c r="B177" s="1"/>
  <c r="B178" s="1"/>
  <c r="B6"/>
  <c r="C6"/>
  <c r="D6"/>
  <c r="E6"/>
  <c r="F6"/>
  <c r="G6"/>
  <c r="H6"/>
  <c r="I6"/>
  <c r="J6"/>
  <c r="K6"/>
  <c r="L6"/>
  <c r="M6"/>
  <c r="B7"/>
  <c r="C7"/>
  <c r="D7"/>
  <c r="E7"/>
  <c r="F7"/>
  <c r="H7"/>
  <c r="I7"/>
  <c r="J7"/>
  <c r="K7"/>
  <c r="L7"/>
  <c r="M7"/>
  <c r="B8"/>
  <c r="C8"/>
  <c r="D8"/>
  <c r="E8"/>
  <c r="F8"/>
  <c r="H8"/>
  <c r="I8"/>
  <c r="J8"/>
  <c r="K8"/>
  <c r="L8"/>
  <c r="M8"/>
  <c r="B9"/>
  <c r="C9"/>
  <c r="D9"/>
  <c r="E9"/>
  <c r="F9"/>
  <c r="G9"/>
  <c r="H9"/>
  <c r="I9"/>
  <c r="J9"/>
  <c r="K9"/>
  <c r="L9"/>
  <c r="M9"/>
  <c r="B10"/>
  <c r="C10"/>
  <c r="D10"/>
  <c r="E10"/>
  <c r="F10"/>
  <c r="G10"/>
  <c r="H10"/>
  <c r="I10"/>
  <c r="J10"/>
  <c r="K10"/>
  <c r="L10"/>
  <c r="M10"/>
  <c r="B11"/>
  <c r="C11"/>
  <c r="D11"/>
  <c r="E11"/>
  <c r="F11"/>
  <c r="G11"/>
  <c r="H11"/>
  <c r="I11"/>
  <c r="J11"/>
  <c r="K11"/>
  <c r="L11"/>
  <c r="M11"/>
  <c r="B14"/>
  <c r="B15"/>
  <c r="B54" s="1"/>
  <c r="B28"/>
  <c r="A32"/>
  <c r="A34"/>
  <c r="A36"/>
  <c r="A37"/>
  <c r="A38"/>
  <c r="A39"/>
  <c r="A40"/>
  <c r="A41"/>
  <c r="A42"/>
  <c r="A43"/>
  <c r="A44"/>
  <c r="A45"/>
  <c r="B50"/>
  <c r="A56"/>
  <c r="A58"/>
  <c r="A60"/>
  <c r="A61"/>
  <c r="B61"/>
  <c r="A62"/>
  <c r="A63"/>
  <c r="A64"/>
  <c r="A65"/>
  <c r="B65"/>
  <c r="A66"/>
  <c r="A67"/>
  <c r="A68"/>
  <c r="A69"/>
  <c r="B69"/>
  <c r="A82"/>
  <c r="A84"/>
  <c r="A86"/>
  <c r="A87"/>
  <c r="A88"/>
  <c r="A89"/>
  <c r="A90"/>
  <c r="A91"/>
  <c r="A92"/>
  <c r="A93"/>
  <c r="A94"/>
  <c r="A95"/>
  <c r="A106"/>
  <c r="A108"/>
  <c r="A110"/>
  <c r="A111"/>
  <c r="A112"/>
  <c r="A113"/>
  <c r="A114"/>
  <c r="A115"/>
  <c r="A116"/>
  <c r="A117"/>
  <c r="A118"/>
  <c r="A119"/>
  <c r="A133"/>
  <c r="A135"/>
  <c r="A137"/>
  <c r="A138"/>
  <c r="A139"/>
  <c r="A140"/>
  <c r="A141"/>
  <c r="A142"/>
  <c r="A143"/>
  <c r="A144"/>
  <c r="A145"/>
  <c r="A146"/>
  <c r="A157"/>
  <c r="A159"/>
  <c r="A161"/>
  <c r="A162"/>
  <c r="A163"/>
  <c r="A164"/>
  <c r="A165"/>
  <c r="A166"/>
  <c r="A167"/>
  <c r="A168"/>
  <c r="A169"/>
  <c r="A170"/>
  <c r="B183"/>
  <c r="B3" i="13"/>
  <c r="D13" s="1"/>
  <c r="E13" s="1"/>
  <c r="D3"/>
  <c r="F3"/>
  <c r="B4"/>
  <c r="D4"/>
  <c r="F4"/>
  <c r="B5"/>
  <c r="D5"/>
  <c r="F5"/>
  <c r="B6"/>
  <c r="C6"/>
  <c r="D6"/>
  <c r="E6"/>
  <c r="F6"/>
  <c r="G6"/>
  <c r="H6"/>
  <c r="I6"/>
  <c r="J6"/>
  <c r="K6"/>
  <c r="L6"/>
  <c r="M6"/>
  <c r="B7"/>
  <c r="C7"/>
  <c r="D7"/>
  <c r="E7"/>
  <c r="F7"/>
  <c r="G7"/>
  <c r="H7"/>
  <c r="I7"/>
  <c r="J7"/>
  <c r="K7"/>
  <c r="L7"/>
  <c r="M7"/>
  <c r="B8"/>
  <c r="C8"/>
  <c r="D8"/>
  <c r="E8"/>
  <c r="F8"/>
  <c r="G8"/>
  <c r="H8"/>
  <c r="I8"/>
  <c r="J8"/>
  <c r="K8"/>
  <c r="L8"/>
  <c r="M8"/>
  <c r="B9"/>
  <c r="C9"/>
  <c r="D9"/>
  <c r="E9"/>
  <c r="F9"/>
  <c r="G9"/>
  <c r="H9"/>
  <c r="I9"/>
  <c r="J9"/>
  <c r="K9"/>
  <c r="L9"/>
  <c r="M9"/>
  <c r="B10"/>
  <c r="C10"/>
  <c r="D10"/>
  <c r="E10"/>
  <c r="F10"/>
  <c r="G10"/>
  <c r="H10"/>
  <c r="I10"/>
  <c r="J10"/>
  <c r="K10"/>
  <c r="L10"/>
  <c r="M10"/>
  <c r="B11"/>
  <c r="C11"/>
  <c r="D11"/>
  <c r="E11"/>
  <c r="F11"/>
  <c r="G11"/>
  <c r="H11"/>
  <c r="I11"/>
  <c r="J11"/>
  <c r="K11"/>
  <c r="L11"/>
  <c r="M11"/>
  <c r="B14"/>
  <c r="C14" s="1"/>
  <c r="B15"/>
  <c r="C15" s="1"/>
  <c r="B25"/>
  <c r="B28"/>
  <c r="B29"/>
  <c r="A32"/>
  <c r="A34"/>
  <c r="A36"/>
  <c r="B36"/>
  <c r="A37"/>
  <c r="B37"/>
  <c r="A38"/>
  <c r="A39"/>
  <c r="A40"/>
  <c r="B40"/>
  <c r="A41"/>
  <c r="B41"/>
  <c r="A42"/>
  <c r="A43"/>
  <c r="A44"/>
  <c r="B44"/>
  <c r="A45"/>
  <c r="B45"/>
  <c r="B49"/>
  <c r="B52"/>
  <c r="B53"/>
  <c r="A56"/>
  <c r="A58"/>
  <c r="A60"/>
  <c r="B60"/>
  <c r="A61"/>
  <c r="B61"/>
  <c r="A62"/>
  <c r="A63"/>
  <c r="A64"/>
  <c r="B64"/>
  <c r="A65"/>
  <c r="B65"/>
  <c r="A66"/>
  <c r="A67"/>
  <c r="A68"/>
  <c r="B68"/>
  <c r="A69"/>
  <c r="B69"/>
  <c r="A82"/>
  <c r="A84"/>
  <c r="A86"/>
  <c r="A87"/>
  <c r="A88"/>
  <c r="A89"/>
  <c r="A90"/>
  <c r="A91"/>
  <c r="A92"/>
  <c r="A93"/>
  <c r="A94"/>
  <c r="A95"/>
  <c r="A106"/>
  <c r="A108"/>
  <c r="A110"/>
  <c r="A111"/>
  <c r="A112"/>
  <c r="A113"/>
  <c r="A114"/>
  <c r="A115"/>
  <c r="A116"/>
  <c r="A117"/>
  <c r="A118"/>
  <c r="A119"/>
  <c r="A133"/>
  <c r="A135"/>
  <c r="A137"/>
  <c r="A138"/>
  <c r="A139"/>
  <c r="A140"/>
  <c r="A141"/>
  <c r="A142"/>
  <c r="A143"/>
  <c r="A144"/>
  <c r="A145"/>
  <c r="A146"/>
  <c r="A157"/>
  <c r="A159"/>
  <c r="A161"/>
  <c r="A162"/>
  <c r="A163"/>
  <c r="A164"/>
  <c r="A165"/>
  <c r="A166"/>
  <c r="A167"/>
  <c r="A168"/>
  <c r="A169"/>
  <c r="A170"/>
  <c r="B183"/>
  <c r="D14" l="1"/>
  <c r="C30"/>
  <c r="C32"/>
  <c r="C39"/>
  <c r="C28"/>
  <c r="C37"/>
  <c r="C41"/>
  <c r="C45"/>
  <c r="C26"/>
  <c r="C34"/>
  <c r="C43"/>
  <c r="D15"/>
  <c r="C54"/>
  <c r="C56"/>
  <c r="C63"/>
  <c r="C52"/>
  <c r="C61"/>
  <c r="C65"/>
  <c r="C69"/>
  <c r="C50"/>
  <c r="C58"/>
  <c r="C67"/>
  <c r="B67"/>
  <c r="B66"/>
  <c r="B63"/>
  <c r="B62"/>
  <c r="B70" s="1"/>
  <c r="B71" s="1"/>
  <c r="B73" s="1"/>
  <c r="B58"/>
  <c r="B57"/>
  <c r="B56"/>
  <c r="B55"/>
  <c r="B54"/>
  <c r="B51"/>
  <c r="B50"/>
  <c r="B43"/>
  <c r="B42"/>
  <c r="B39"/>
  <c r="B38"/>
  <c r="B46" s="1"/>
  <c r="B47" s="1"/>
  <c r="B34"/>
  <c r="B33"/>
  <c r="B32"/>
  <c r="B31"/>
  <c r="B30"/>
  <c r="B27"/>
  <c r="B26"/>
  <c r="B177"/>
  <c r="B178" s="1"/>
  <c r="B67" i="3"/>
  <c r="B63"/>
  <c r="B58"/>
  <c r="B56"/>
  <c r="BJ75" i="12"/>
  <c r="BP27" i="6" s="1"/>
  <c r="BF75" i="12"/>
  <c r="BL27" i="6" s="1"/>
  <c r="BB75" i="12"/>
  <c r="BH27" i="6" s="1"/>
  <c r="AX75" i="12"/>
  <c r="BC27" i="6" s="1"/>
  <c r="AT75" i="12"/>
  <c r="AY27" i="6" s="1"/>
  <c r="AP75" i="12"/>
  <c r="AU27" i="6" s="1"/>
  <c r="AL75" i="12"/>
  <c r="AP27" i="6" s="1"/>
  <c r="AH75" i="12"/>
  <c r="AL27" i="6" s="1"/>
  <c r="AD75" i="12"/>
  <c r="AH27" i="6" s="1"/>
  <c r="Z75" i="12"/>
  <c r="AC27" i="6" s="1"/>
  <c r="V75" i="12"/>
  <c r="Y27" i="6" s="1"/>
  <c r="R75" i="12"/>
  <c r="U27" i="6" s="1"/>
  <c r="N75" i="12"/>
  <c r="P27" i="6" s="1"/>
  <c r="J75" i="12"/>
  <c r="L27" i="6" s="1"/>
  <c r="F75" i="12"/>
  <c r="H27" i="6" s="1"/>
  <c r="BH12" i="12"/>
  <c r="BN26" i="6" s="1"/>
  <c r="BD12" i="12"/>
  <c r="BJ26" i="6" s="1"/>
  <c r="AZ12" i="12"/>
  <c r="BF26" i="6" s="1"/>
  <c r="AV12" i="12"/>
  <c r="BA26" i="6" s="1"/>
  <c r="AR12" i="12"/>
  <c r="AW26" i="6" s="1"/>
  <c r="AN12" i="12"/>
  <c r="AS26" i="6" s="1"/>
  <c r="AJ12" i="12"/>
  <c r="AN26" i="6" s="1"/>
  <c r="AF12" i="12"/>
  <c r="AJ26" i="6" s="1"/>
  <c r="AB12" i="12"/>
  <c r="AF26" i="6" s="1"/>
  <c r="X12" i="12"/>
  <c r="AA26" i="6" s="1"/>
  <c r="T12" i="12"/>
  <c r="W26" i="6" s="1"/>
  <c r="BJ12" i="12"/>
  <c r="BP26" i="6" s="1"/>
  <c r="BF12" i="12"/>
  <c r="BL26" i="6" s="1"/>
  <c r="BB12" i="12"/>
  <c r="BH26" i="6" s="1"/>
  <c r="AX12" i="12"/>
  <c r="BC26" i="6" s="1"/>
  <c r="AT12" i="12"/>
  <c r="AY26" i="6" s="1"/>
  <c r="AP12" i="12"/>
  <c r="AU26" i="6" s="1"/>
  <c r="AL12" i="12"/>
  <c r="AP26" i="6" s="1"/>
  <c r="AH12" i="12"/>
  <c r="AL26" i="6" s="1"/>
  <c r="AD12" i="12"/>
  <c r="AH26" i="6" s="1"/>
  <c r="Z12" i="12"/>
  <c r="AC26" i="6" s="1"/>
  <c r="V12" i="12"/>
  <c r="Y26" i="6" s="1"/>
  <c r="R12" i="12"/>
  <c r="U26" i="6" s="1"/>
  <c r="N12" i="12"/>
  <c r="P26" i="6" s="1"/>
  <c r="J12" i="12"/>
  <c r="L26" i="6" s="1"/>
  <c r="F12" i="12"/>
  <c r="H26" i="6" s="1"/>
  <c r="BJ12" i="14"/>
  <c r="BH12"/>
  <c r="BF12"/>
  <c r="BD12"/>
  <c r="BB12"/>
  <c r="AZ12"/>
  <c r="AX12"/>
  <c r="AV12"/>
  <c r="AT12"/>
  <c r="AR12"/>
  <c r="AP12"/>
  <c r="AN12"/>
  <c r="AL12"/>
  <c r="AJ12"/>
  <c r="AH12"/>
  <c r="AF12"/>
  <c r="AD12"/>
  <c r="AB12"/>
  <c r="Z12"/>
  <c r="X12"/>
  <c r="V12"/>
  <c r="T12"/>
  <c r="R12"/>
  <c r="P12"/>
  <c r="N12"/>
  <c r="B59" i="13"/>
  <c r="B35"/>
  <c r="BH75" i="12"/>
  <c r="BN27" i="6" s="1"/>
  <c r="BD75" i="12"/>
  <c r="BJ27" i="6" s="1"/>
  <c r="AZ75" i="12"/>
  <c r="BF27" i="6" s="1"/>
  <c r="AV75" i="12"/>
  <c r="BA27" i="6" s="1"/>
  <c r="AR75" i="12"/>
  <c r="AW27" i="6" s="1"/>
  <c r="AN75" i="12"/>
  <c r="AS27" i="6" s="1"/>
  <c r="AJ75" i="12"/>
  <c r="AN27" i="6" s="1"/>
  <c r="AF75" i="12"/>
  <c r="AJ27" i="6" s="1"/>
  <c r="AB75" i="12"/>
  <c r="AF27" i="6" s="1"/>
  <c r="X75" i="12"/>
  <c r="AA27" i="6" s="1"/>
  <c r="T75" i="12"/>
  <c r="W27" i="6" s="1"/>
  <c r="P75" i="12"/>
  <c r="S27" i="6" s="1"/>
  <c r="L75" i="12"/>
  <c r="N27" i="6" s="1"/>
  <c r="H75" i="12"/>
  <c r="J27" i="6" s="1"/>
  <c r="D75" i="12"/>
  <c r="F27" i="6" s="1"/>
  <c r="S12" i="12"/>
  <c r="V26" i="6" s="1"/>
  <c r="Q12" i="12"/>
  <c r="T26" i="6" s="1"/>
  <c r="O12" i="12"/>
  <c r="R26" i="6" s="1"/>
  <c r="L12" i="12"/>
  <c r="N26" i="6" s="1"/>
  <c r="H12" i="12"/>
  <c r="J26" i="6" s="1"/>
  <c r="D12" i="12"/>
  <c r="F26" i="6" s="1"/>
  <c r="BI12" i="14"/>
  <c r="BG12"/>
  <c r="BE12"/>
  <c r="BC12"/>
  <c r="BA12"/>
  <c r="AY12"/>
  <c r="AW12"/>
  <c r="AU12"/>
  <c r="AS12"/>
  <c r="AQ12"/>
  <c r="AO12"/>
  <c r="AM12"/>
  <c r="AK12"/>
  <c r="AI12"/>
  <c r="AG12"/>
  <c r="AE12"/>
  <c r="AC12"/>
  <c r="AA12"/>
  <c r="Y12"/>
  <c r="W12"/>
  <c r="U12"/>
  <c r="S12"/>
  <c r="Q12"/>
  <c r="O12"/>
  <c r="D26" i="13"/>
  <c r="D28"/>
  <c r="D30"/>
  <c r="D32"/>
  <c r="D34"/>
  <c r="D37"/>
  <c r="D39"/>
  <c r="D41"/>
  <c r="D43"/>
  <c r="D45"/>
  <c r="E14"/>
  <c r="D25"/>
  <c r="D27"/>
  <c r="D29"/>
  <c r="D31"/>
  <c r="D33"/>
  <c r="D36"/>
  <c r="D38"/>
  <c r="D40"/>
  <c r="D42"/>
  <c r="D44"/>
  <c r="D50"/>
  <c r="D52"/>
  <c r="D54"/>
  <c r="D56"/>
  <c r="D58"/>
  <c r="D61"/>
  <c r="D63"/>
  <c r="D65"/>
  <c r="D67"/>
  <c r="D69"/>
  <c r="E15"/>
  <c r="D49"/>
  <c r="D51"/>
  <c r="D53"/>
  <c r="D55"/>
  <c r="D57"/>
  <c r="D60"/>
  <c r="D62"/>
  <c r="D64"/>
  <c r="D66"/>
  <c r="D68"/>
  <c r="C15" i="3"/>
  <c r="B49"/>
  <c r="B51"/>
  <c r="B53"/>
  <c r="B55"/>
  <c r="B57"/>
  <c r="B60"/>
  <c r="B62"/>
  <c r="B64"/>
  <c r="B66"/>
  <c r="B68"/>
  <c r="C14"/>
  <c r="B25"/>
  <c r="B27"/>
  <c r="B29"/>
  <c r="B31"/>
  <c r="B33"/>
  <c r="B36"/>
  <c r="B38"/>
  <c r="B40"/>
  <c r="B42"/>
  <c r="B44"/>
  <c r="W109" i="1"/>
  <c r="F111"/>
  <c r="F107"/>
  <c r="W108"/>
  <c r="A2" i="9" s="1"/>
  <c r="C83" i="1"/>
  <c r="B34" i="4"/>
  <c r="C81" i="1"/>
  <c r="B32" i="4"/>
  <c r="C79" i="1"/>
  <c r="B30" i="4"/>
  <c r="Q160" i="6"/>
  <c r="Q158"/>
  <c r="M103" i="10"/>
  <c r="O103"/>
  <c r="L104"/>
  <c r="C76" i="14"/>
  <c r="C75" s="1"/>
  <c r="E76"/>
  <c r="E75" s="1"/>
  <c r="G76"/>
  <c r="G75" s="1"/>
  <c r="I76"/>
  <c r="I75" s="1"/>
  <c r="K76"/>
  <c r="K75" s="1"/>
  <c r="M76"/>
  <c r="M75" s="1"/>
  <c r="O76"/>
  <c r="O75" s="1"/>
  <c r="Q76"/>
  <c r="Q75" s="1"/>
  <c r="S76"/>
  <c r="S75" s="1"/>
  <c r="U76"/>
  <c r="U75" s="1"/>
  <c r="W76"/>
  <c r="W75" s="1"/>
  <c r="Y76"/>
  <c r="Y75" s="1"/>
  <c r="AA76"/>
  <c r="AA75" s="1"/>
  <c r="AC76"/>
  <c r="AC75" s="1"/>
  <c r="AE76"/>
  <c r="AE75" s="1"/>
  <c r="AG76"/>
  <c r="AG75" s="1"/>
  <c r="AI76"/>
  <c r="AI75" s="1"/>
  <c r="AK76"/>
  <c r="AK75" s="1"/>
  <c r="AM76"/>
  <c r="AM75" s="1"/>
  <c r="AO76"/>
  <c r="AO75" s="1"/>
  <c r="AQ76"/>
  <c r="AQ75" s="1"/>
  <c r="AS76"/>
  <c r="AS75" s="1"/>
  <c r="AU76"/>
  <c r="AU75" s="1"/>
  <c r="AW76"/>
  <c r="AW75" s="1"/>
  <c r="AY76"/>
  <c r="AY75" s="1"/>
  <c r="BA76"/>
  <c r="BA75" s="1"/>
  <c r="BC76"/>
  <c r="BC75" s="1"/>
  <c r="BE76"/>
  <c r="BE75" s="1"/>
  <c r="BG76"/>
  <c r="BG75" s="1"/>
  <c r="BI76"/>
  <c r="BI75" s="1"/>
  <c r="D76"/>
  <c r="D75" s="1"/>
  <c r="F76"/>
  <c r="F75" s="1"/>
  <c r="H76"/>
  <c r="H75" s="1"/>
  <c r="J76"/>
  <c r="J75" s="1"/>
  <c r="L76"/>
  <c r="L75" s="1"/>
  <c r="N76"/>
  <c r="N75" s="1"/>
  <c r="P76"/>
  <c r="P75" s="1"/>
  <c r="R76"/>
  <c r="R75" s="1"/>
  <c r="T76"/>
  <c r="T75" s="1"/>
  <c r="V76"/>
  <c r="V75" s="1"/>
  <c r="X76"/>
  <c r="X75" s="1"/>
  <c r="Z76"/>
  <c r="Z75" s="1"/>
  <c r="AB76"/>
  <c r="AB75" s="1"/>
  <c r="AD76"/>
  <c r="AD75" s="1"/>
  <c r="AF76"/>
  <c r="AF75" s="1"/>
  <c r="AH76"/>
  <c r="AH75" s="1"/>
  <c r="AJ76"/>
  <c r="AJ75" s="1"/>
  <c r="AL76"/>
  <c r="AL75" s="1"/>
  <c r="AN76"/>
  <c r="AN75" s="1"/>
  <c r="AP76"/>
  <c r="AP75" s="1"/>
  <c r="AR76"/>
  <c r="AR75" s="1"/>
  <c r="AT76"/>
  <c r="AT75" s="1"/>
  <c r="AV76"/>
  <c r="AV75" s="1"/>
  <c r="AX76"/>
  <c r="AX75" s="1"/>
  <c r="AZ76"/>
  <c r="AZ75" s="1"/>
  <c r="BB76"/>
  <c r="BB75" s="1"/>
  <c r="BD76"/>
  <c r="BD75" s="1"/>
  <c r="BF76"/>
  <c r="BF75" s="1"/>
  <c r="BH76"/>
  <c r="BH75" s="1"/>
  <c r="BJ76"/>
  <c r="BJ75" s="1"/>
  <c r="C76" i="12"/>
  <c r="C75" s="1"/>
  <c r="E27" i="6" s="1"/>
  <c r="E76" i="12"/>
  <c r="E75" s="1"/>
  <c r="G27" i="6" s="1"/>
  <c r="G76" i="12"/>
  <c r="G75" s="1"/>
  <c r="I27" i="6" s="1"/>
  <c r="I76" i="12"/>
  <c r="I75" s="1"/>
  <c r="K27" i="6" s="1"/>
  <c r="K76" i="12"/>
  <c r="K75" s="1"/>
  <c r="M27" i="6" s="1"/>
  <c r="M76" i="12"/>
  <c r="M75" s="1"/>
  <c r="O27" i="6" s="1"/>
  <c r="O76" i="12"/>
  <c r="O75" s="1"/>
  <c r="R27" i="6" s="1"/>
  <c r="Q76" i="12"/>
  <c r="Q75" s="1"/>
  <c r="T27" i="6" s="1"/>
  <c r="S76" i="12"/>
  <c r="S75" s="1"/>
  <c r="V27" i="6" s="1"/>
  <c r="U76" i="12"/>
  <c r="U75" s="1"/>
  <c r="X27" i="6" s="1"/>
  <c r="W76" i="12"/>
  <c r="W75" s="1"/>
  <c r="Z27" i="6" s="1"/>
  <c r="Y76" i="12"/>
  <c r="Y75" s="1"/>
  <c r="AB27" i="6" s="1"/>
  <c r="AA76" i="12"/>
  <c r="AA75" s="1"/>
  <c r="AE27" i="6" s="1"/>
  <c r="AC76" i="12"/>
  <c r="AC75" s="1"/>
  <c r="AG27" i="6" s="1"/>
  <c r="AE76" i="12"/>
  <c r="AE75" s="1"/>
  <c r="AI27" i="6" s="1"/>
  <c r="AG76" i="12"/>
  <c r="AG75" s="1"/>
  <c r="AK27" i="6" s="1"/>
  <c r="AI76" i="12"/>
  <c r="AI75" s="1"/>
  <c r="AM27" i="6" s="1"/>
  <c r="AK76" i="12"/>
  <c r="AK75" s="1"/>
  <c r="AO27" i="6" s="1"/>
  <c r="AM76" i="12"/>
  <c r="AM75" s="1"/>
  <c r="AR27" i="6" s="1"/>
  <c r="AO76" i="12"/>
  <c r="AO75" s="1"/>
  <c r="AT27" i="6" s="1"/>
  <c r="AQ76" i="12"/>
  <c r="AQ75" s="1"/>
  <c r="AV27" i="6" s="1"/>
  <c r="AS76" i="12"/>
  <c r="AS75" s="1"/>
  <c r="AX27" i="6" s="1"/>
  <c r="AU76" i="12"/>
  <c r="AU75" s="1"/>
  <c r="AZ27" i="6" s="1"/>
  <c r="AW76" i="12"/>
  <c r="AW75" s="1"/>
  <c r="BB27" i="6" s="1"/>
  <c r="AY76" i="12"/>
  <c r="AY75" s="1"/>
  <c r="BE27" i="6" s="1"/>
  <c r="BA76" i="12"/>
  <c r="BA75" s="1"/>
  <c r="BG27" i="6" s="1"/>
  <c r="BC76" i="12"/>
  <c r="BC75" s="1"/>
  <c r="BI27" i="6" s="1"/>
  <c r="BE76" i="12"/>
  <c r="BE75" s="1"/>
  <c r="BK27" i="6" s="1"/>
  <c r="BG76" i="12"/>
  <c r="BG75" s="1"/>
  <c r="BM27" i="6" s="1"/>
  <c r="BI76" i="12"/>
  <c r="BI75" s="1"/>
  <c r="BO27" i="6" s="1"/>
  <c r="C68" i="13"/>
  <c r="C66"/>
  <c r="C64"/>
  <c r="C62"/>
  <c r="C60"/>
  <c r="C70" s="1"/>
  <c r="C57"/>
  <c r="C55"/>
  <c r="C53"/>
  <c r="C51"/>
  <c r="C49"/>
  <c r="C44"/>
  <c r="C42"/>
  <c r="C40"/>
  <c r="C38"/>
  <c r="C36"/>
  <c r="C46" s="1"/>
  <c r="C33"/>
  <c r="C31"/>
  <c r="C29"/>
  <c r="C27"/>
  <c r="C25"/>
  <c r="H13"/>
  <c r="I13" s="1"/>
  <c r="J13" s="1"/>
  <c r="K13" s="1"/>
  <c r="L13" s="1"/>
  <c r="M13" s="1"/>
  <c r="B16" s="1"/>
  <c r="C16" s="1"/>
  <c r="D16" s="1"/>
  <c r="E16" s="1"/>
  <c r="F16" s="1"/>
  <c r="G16" s="1"/>
  <c r="H16" s="1"/>
  <c r="I16" s="1"/>
  <c r="J16" s="1"/>
  <c r="K16" s="1"/>
  <c r="L16" s="1"/>
  <c r="M16" s="1"/>
  <c r="B19" s="1"/>
  <c r="C19" s="1"/>
  <c r="D19" s="1"/>
  <c r="E19" s="1"/>
  <c r="F19" s="1"/>
  <c r="G19" s="1"/>
  <c r="H19" s="1"/>
  <c r="I19" s="1"/>
  <c r="J19" s="1"/>
  <c r="K19" s="1"/>
  <c r="L19" s="1"/>
  <c r="M19" s="1"/>
  <c r="F13"/>
  <c r="G13" s="1"/>
  <c r="B52" i="3"/>
  <c r="B45"/>
  <c r="B43"/>
  <c r="B41"/>
  <c r="B39"/>
  <c r="B37"/>
  <c r="B34"/>
  <c r="B32"/>
  <c r="B30"/>
  <c r="B26"/>
  <c r="V111" i="1"/>
  <c r="V112" s="1"/>
  <c r="V113" s="1"/>
  <c r="V114" s="1"/>
  <c r="V115" s="1"/>
  <c r="V116" s="1"/>
  <c r="V117" s="1"/>
  <c r="V118" s="1"/>
  <c r="G68" i="6"/>
  <c r="F107"/>
  <c r="BH9" i="14"/>
  <c r="BH9" i="12"/>
  <c r="BF9" i="14"/>
  <c r="BF9" i="12"/>
  <c r="BD9" i="14"/>
  <c r="BD9" i="12"/>
  <c r="BB9" i="14"/>
  <c r="BB9" i="12"/>
  <c r="AZ9" i="14"/>
  <c r="AZ9" i="12"/>
  <c r="AX9" i="14"/>
  <c r="AX9" i="12"/>
  <c r="AV9" i="14"/>
  <c r="AV9" i="12"/>
  <c r="AT9" i="14"/>
  <c r="AT9" i="12"/>
  <c r="AR9" i="14"/>
  <c r="AR9" i="12"/>
  <c r="AP9" i="14"/>
  <c r="AP9" i="12"/>
  <c r="AN9" i="14"/>
  <c r="AN9" i="12"/>
  <c r="AL9" i="14"/>
  <c r="AL9" i="12"/>
  <c r="AJ9" i="14"/>
  <c r="AJ9" i="12"/>
  <c r="AH9" i="14"/>
  <c r="AH9" i="12"/>
  <c r="AF9" i="14"/>
  <c r="AF9" i="12"/>
  <c r="AD9" i="14"/>
  <c r="AD9" i="12"/>
  <c r="AB9" i="14"/>
  <c r="AB9" i="12"/>
  <c r="Z9" i="14"/>
  <c r="Z9" i="12"/>
  <c r="X9" i="14"/>
  <c r="X9" i="12"/>
  <c r="V9" i="14"/>
  <c r="V9" i="12"/>
  <c r="T9" i="14"/>
  <c r="T9" i="12"/>
  <c r="R9" i="14"/>
  <c r="R9" i="12"/>
  <c r="P9" i="14"/>
  <c r="P9" i="12"/>
  <c r="N9" i="14"/>
  <c r="N9" i="12"/>
  <c r="L9" i="14"/>
  <c r="L9" i="12"/>
  <c r="J9" i="14"/>
  <c r="J9" i="12"/>
  <c r="H9" i="14"/>
  <c r="H9" i="12"/>
  <c r="F9" i="14"/>
  <c r="F9" i="12"/>
  <c r="D9" i="14"/>
  <c r="D9" i="12"/>
  <c r="BI8" i="14"/>
  <c r="BI8" i="12"/>
  <c r="BG8" i="14"/>
  <c r="BG8" i="12"/>
  <c r="BE8" i="14"/>
  <c r="BE8" i="12"/>
  <c r="BC8" i="14"/>
  <c r="BC8" i="12"/>
  <c r="BA8" i="14"/>
  <c r="BA8" i="12"/>
  <c r="AY8" i="14"/>
  <c r="AY8" i="12"/>
  <c r="AW8" i="14"/>
  <c r="AW8" i="12"/>
  <c r="AU8" i="14"/>
  <c r="AU8" i="12"/>
  <c r="AS8" i="14"/>
  <c r="AS8" i="12"/>
  <c r="AQ8" i="14"/>
  <c r="AQ8" i="12"/>
  <c r="AO8" i="14"/>
  <c r="AO8" i="12"/>
  <c r="AM8" i="14"/>
  <c r="AM8" i="12"/>
  <c r="AK8" i="14"/>
  <c r="AK8" i="12"/>
  <c r="AI8" i="14"/>
  <c r="AI8" i="12"/>
  <c r="AG8" i="14"/>
  <c r="AG8" i="12"/>
  <c r="AE8" i="14"/>
  <c r="AE8" i="12"/>
  <c r="AC8" i="14"/>
  <c r="AC8" i="12"/>
  <c r="AA8" i="14"/>
  <c r="AA8" i="12"/>
  <c r="Y8" i="14"/>
  <c r="Y8" i="12"/>
  <c r="W8" i="14"/>
  <c r="W8" i="12"/>
  <c r="U8" i="14"/>
  <c r="U8" i="12"/>
  <c r="S8" i="14"/>
  <c r="S8" i="12"/>
  <c r="Q8" i="14"/>
  <c r="Q8" i="12"/>
  <c r="O8" i="14"/>
  <c r="O8" i="12"/>
  <c r="M8" i="14"/>
  <c r="M8" i="12"/>
  <c r="K8" i="14"/>
  <c r="K8" i="12"/>
  <c r="I8" i="14"/>
  <c r="I8" i="12"/>
  <c r="G8" i="14"/>
  <c r="G8" i="12"/>
  <c r="E8" i="14"/>
  <c r="E8" i="12"/>
  <c r="F60" i="6"/>
  <c r="F96" s="1"/>
  <c r="C8" i="14"/>
  <c r="C8" i="12"/>
  <c r="Q159" i="6"/>
  <c r="Q156"/>
  <c r="F166"/>
  <c r="C13" i="14"/>
  <c r="C12" s="1"/>
  <c r="E13"/>
  <c r="E12" s="1"/>
  <c r="G13"/>
  <c r="G12" s="1"/>
  <c r="I13"/>
  <c r="I12" s="1"/>
  <c r="K13"/>
  <c r="K12" s="1"/>
  <c r="M13"/>
  <c r="M12" s="1"/>
  <c r="D13"/>
  <c r="D12" s="1"/>
  <c r="F13"/>
  <c r="F12" s="1"/>
  <c r="H13"/>
  <c r="H12" s="1"/>
  <c r="J13"/>
  <c r="J12" s="1"/>
  <c r="L13"/>
  <c r="L12" s="1"/>
  <c r="C13" i="12"/>
  <c r="C12" s="1"/>
  <c r="E26" i="6" s="1"/>
  <c r="E13" i="12"/>
  <c r="E12" s="1"/>
  <c r="G26" i="6" s="1"/>
  <c r="G13" i="12"/>
  <c r="G12" s="1"/>
  <c r="I26" i="6" s="1"/>
  <c r="I13" i="12"/>
  <c r="I12" s="1"/>
  <c r="K26" i="6" s="1"/>
  <c r="K13" i="12"/>
  <c r="K12" s="1"/>
  <c r="M26" i="6" s="1"/>
  <c r="M13" i="12"/>
  <c r="M12" s="1"/>
  <c r="O26" i="6" s="1"/>
  <c r="BI12" i="12"/>
  <c r="BO26" i="6" s="1"/>
  <c r="BG12" i="12"/>
  <c r="BM26" i="6" s="1"/>
  <c r="BE12" i="12"/>
  <c r="BK26" i="6" s="1"/>
  <c r="BC12" i="12"/>
  <c r="BI26" i="6" s="1"/>
  <c r="BA12" i="12"/>
  <c r="BG26" i="6" s="1"/>
  <c r="AY12" i="12"/>
  <c r="BE26" i="6" s="1"/>
  <c r="AW12" i="12"/>
  <c r="BB26" i="6" s="1"/>
  <c r="AU12" i="12"/>
  <c r="AZ26" i="6" s="1"/>
  <c r="AS12" i="12"/>
  <c r="AX26" i="6" s="1"/>
  <c r="AQ12" i="12"/>
  <c r="AV26" i="6" s="1"/>
  <c r="AO12" i="12"/>
  <c r="AT26" i="6" s="1"/>
  <c r="AM12" i="12"/>
  <c r="AR26" i="6" s="1"/>
  <c r="AK12" i="12"/>
  <c r="AO26" i="6" s="1"/>
  <c r="AI12" i="12"/>
  <c r="AM26" i="6" s="1"/>
  <c r="AG12" i="12"/>
  <c r="AK26" i="6" s="1"/>
  <c r="AE12" i="12"/>
  <c r="AI26" i="6" s="1"/>
  <c r="AC12" i="12"/>
  <c r="AG26" i="6" s="1"/>
  <c r="AA12" i="12"/>
  <c r="AE26" i="6" s="1"/>
  <c r="Y12" i="12"/>
  <c r="AB26" i="6" s="1"/>
  <c r="W12" i="12"/>
  <c r="Z26" i="6" s="1"/>
  <c r="U12" i="12"/>
  <c r="X26" i="6" s="1"/>
  <c r="AD26" s="1"/>
  <c r="Q162"/>
  <c r="AD160"/>
  <c r="BQ159"/>
  <c r="BD159"/>
  <c r="AQ159"/>
  <c r="AD159"/>
  <c r="C49"/>
  <c r="C160"/>
  <c r="BQ158"/>
  <c r="BD158"/>
  <c r="AQ158"/>
  <c r="AD158"/>
  <c r="C48"/>
  <c r="C159"/>
  <c r="BQ157"/>
  <c r="BD157"/>
  <c r="AQ157"/>
  <c r="AD157"/>
  <c r="C47"/>
  <c r="C158"/>
  <c r="BO163"/>
  <c r="BM163"/>
  <c r="BK163"/>
  <c r="BI163"/>
  <c r="BG163"/>
  <c r="BQ156"/>
  <c r="BE163"/>
  <c r="BB163"/>
  <c r="AZ163"/>
  <c r="AX163"/>
  <c r="AV163"/>
  <c r="AT163"/>
  <c r="BD156"/>
  <c r="AR163"/>
  <c r="AO163"/>
  <c r="AM163"/>
  <c r="AK163"/>
  <c r="AI163"/>
  <c r="AG163"/>
  <c r="AQ156"/>
  <c r="AE163"/>
  <c r="AB163"/>
  <c r="Z163"/>
  <c r="X163"/>
  <c r="V163"/>
  <c r="T163"/>
  <c r="AD156"/>
  <c r="R163"/>
  <c r="O163"/>
  <c r="M163"/>
  <c r="K163"/>
  <c r="I163"/>
  <c r="G163"/>
  <c r="G166"/>
  <c r="F63"/>
  <c r="F97" s="1"/>
  <c r="G60"/>
  <c r="G96" s="1"/>
  <c r="BI9" i="14"/>
  <c r="BG9"/>
  <c r="BE9"/>
  <c r="BC9"/>
  <c r="BA9"/>
  <c r="AY9"/>
  <c r="AW9"/>
  <c r="AU9"/>
  <c r="AS9"/>
  <c r="AQ9"/>
  <c r="AO9"/>
  <c r="AM9"/>
  <c r="AK9"/>
  <c r="AI9"/>
  <c r="AG9"/>
  <c r="AE9"/>
  <c r="AC9"/>
  <c r="AA9"/>
  <c r="Y9"/>
  <c r="W9"/>
  <c r="U9"/>
  <c r="S9"/>
  <c r="Q9"/>
  <c r="O9"/>
  <c r="M9"/>
  <c r="K9"/>
  <c r="I9"/>
  <c r="G9"/>
  <c r="E9"/>
  <c r="C9"/>
  <c r="BH8"/>
  <c r="BF8"/>
  <c r="BD8"/>
  <c r="BB8"/>
  <c r="AZ8"/>
  <c r="AX8"/>
  <c r="AV8"/>
  <c r="AT8"/>
  <c r="AR8"/>
  <c r="AP8"/>
  <c r="AN8"/>
  <c r="AL8"/>
  <c r="AJ8"/>
  <c r="AH8"/>
  <c r="AF8"/>
  <c r="AD8"/>
  <c r="AB8"/>
  <c r="Z8"/>
  <c r="X8"/>
  <c r="V8"/>
  <c r="T8"/>
  <c r="R8"/>
  <c r="P8"/>
  <c r="N8"/>
  <c r="L8"/>
  <c r="J8"/>
  <c r="H8"/>
  <c r="F8"/>
  <c r="D8"/>
  <c r="T122" i="1"/>
  <c r="T123" s="1"/>
  <c r="Q122"/>
  <c r="Q123" s="1"/>
  <c r="N122"/>
  <c r="N123" s="1"/>
  <c r="V104"/>
  <c r="S104"/>
  <c r="P104"/>
  <c r="V98"/>
  <c r="S98"/>
  <c r="P98"/>
  <c r="V96"/>
  <c r="S96"/>
  <c r="P96"/>
  <c r="V94"/>
  <c r="S94"/>
  <c r="P94"/>
  <c r="C86"/>
  <c r="C84"/>
  <c r="C82"/>
  <c r="C80"/>
  <c r="C78"/>
  <c r="O54"/>
  <c r="O52"/>
  <c r="O50"/>
  <c r="O48"/>
  <c r="O45"/>
  <c r="O43"/>
  <c r="Q43" s="1"/>
  <c r="Q44" s="1"/>
  <c r="Q45" s="1"/>
  <c r="Q46" s="1"/>
  <c r="Q47" s="1"/>
  <c r="Q48" s="1"/>
  <c r="Q49" s="1"/>
  <c r="Q50" s="1"/>
  <c r="Q51" s="1"/>
  <c r="Q52" s="1"/>
  <c r="Q53" s="1"/>
  <c r="Q54" s="1"/>
  <c r="E71" s="1"/>
  <c r="Q26"/>
  <c r="Q24"/>
  <c r="Q23"/>
  <c r="R50" i="4"/>
  <c r="G25"/>
  <c r="F17" i="6" s="1"/>
  <c r="E152"/>
  <c r="E148"/>
  <c r="BQ162"/>
  <c r="BD162"/>
  <c r="AQ162"/>
  <c r="AD162"/>
  <c r="C45"/>
  <c r="C156"/>
  <c r="V103" i="1"/>
  <c r="S103"/>
  <c r="P103"/>
  <c r="V102"/>
  <c r="S102"/>
  <c r="P102"/>
  <c r="V101"/>
  <c r="S101"/>
  <c r="P101"/>
  <c r="V100"/>
  <c r="S100"/>
  <c r="P100"/>
  <c r="V99"/>
  <c r="S99"/>
  <c r="P99"/>
  <c r="V97"/>
  <c r="S97"/>
  <c r="P97"/>
  <c r="V95"/>
  <c r="S95"/>
  <c r="P95"/>
  <c r="V93"/>
  <c r="V105" s="1"/>
  <c r="S93"/>
  <c r="S105" s="1"/>
  <c r="BZ62" i="4"/>
  <c r="BP161" i="6" s="1"/>
  <c r="BX62" i="4"/>
  <c r="BN161" i="6" s="1"/>
  <c r="BV62" i="4"/>
  <c r="BL161" i="6" s="1"/>
  <c r="BT62" i="4"/>
  <c r="BJ161" i="6" s="1"/>
  <c r="BR62" i="4"/>
  <c r="BH161" i="6" s="1"/>
  <c r="BP62" i="4"/>
  <c r="BF161" i="6" s="1"/>
  <c r="BN62" i="4"/>
  <c r="BC161" i="6" s="1"/>
  <c r="BL62" i="4"/>
  <c r="BA161" i="6" s="1"/>
  <c r="BJ62" i="4"/>
  <c r="AY161" i="6" s="1"/>
  <c r="BH62" i="4"/>
  <c r="AW161" i="6" s="1"/>
  <c r="BF62" i="4"/>
  <c r="AU161" i="6" s="1"/>
  <c r="BD62" i="4"/>
  <c r="AS161" i="6" s="1"/>
  <c r="BB62" i="4"/>
  <c r="AP161" i="6" s="1"/>
  <c r="AZ62" i="4"/>
  <c r="AN161" i="6" s="1"/>
  <c r="AX62" i="4"/>
  <c r="AL161" i="6" s="1"/>
  <c r="AV62" i="4"/>
  <c r="AJ161" i="6" s="1"/>
  <c r="AT62" i="4"/>
  <c r="AH161" i="6" s="1"/>
  <c r="AR62" i="4"/>
  <c r="AF161" i="6" s="1"/>
  <c r="AP62" i="4"/>
  <c r="AC161" i="6" s="1"/>
  <c r="AN62" i="4"/>
  <c r="AA161" i="6" s="1"/>
  <c r="AL62" i="4"/>
  <c r="Y161" i="6" s="1"/>
  <c r="AJ62" i="4"/>
  <c r="W161" i="6" s="1"/>
  <c r="AH62" i="4"/>
  <c r="U161" i="6" s="1"/>
  <c r="AF62" i="4"/>
  <c r="S161" i="6" s="1"/>
  <c r="AD62" i="4"/>
  <c r="P161" i="6" s="1"/>
  <c r="AB62" i="4"/>
  <c r="N161" i="6" s="1"/>
  <c r="Z62" i="4"/>
  <c r="L161" i="6" s="1"/>
  <c r="X62" i="4"/>
  <c r="J161" i="6" s="1"/>
  <c r="V62" i="4"/>
  <c r="H161" i="6" s="1"/>
  <c r="T62" i="4"/>
  <c r="F161" i="6" s="1"/>
  <c r="BZ61" i="4"/>
  <c r="BP160" i="6" s="1"/>
  <c r="BX61" i="4"/>
  <c r="BN160" i="6" s="1"/>
  <c r="BV61" i="4"/>
  <c r="BL160" i="6" s="1"/>
  <c r="BT61" i="4"/>
  <c r="BJ160" i="6" s="1"/>
  <c r="BR61" i="4"/>
  <c r="BH160" i="6" s="1"/>
  <c r="BP61" i="4"/>
  <c r="BF160" i="6" s="1"/>
  <c r="BN61" i="4"/>
  <c r="BC160" i="6" s="1"/>
  <c r="BL61" i="4"/>
  <c r="BA160" i="6" s="1"/>
  <c r="BJ61" i="4"/>
  <c r="AY160" i="6" s="1"/>
  <c r="BH61" i="4"/>
  <c r="AW160" i="6" s="1"/>
  <c r="BF61" i="4"/>
  <c r="AU160" i="6" s="1"/>
  <c r="BD61" i="4"/>
  <c r="AS160" i="6" s="1"/>
  <c r="BB61" i="4"/>
  <c r="AP160" i="6" s="1"/>
  <c r="AZ61" i="4"/>
  <c r="AN160" i="6" s="1"/>
  <c r="AX61" i="4"/>
  <c r="AL160" i="6" s="1"/>
  <c r="AV61" i="4"/>
  <c r="AJ160" i="6" s="1"/>
  <c r="V58" i="4"/>
  <c r="H157" i="6" s="1"/>
  <c r="H163" s="1"/>
  <c r="T58" i="4"/>
  <c r="F157" i="6" s="1"/>
  <c r="R58" i="4"/>
  <c r="R57"/>
  <c r="R55"/>
  <c r="R54"/>
  <c r="R53"/>
  <c r="R52"/>
  <c r="R51"/>
  <c r="E151" i="6"/>
  <c r="F183"/>
  <c r="G183" s="1"/>
  <c r="H183" s="1"/>
  <c r="I183" s="1"/>
  <c r="J183" s="1"/>
  <c r="K183" s="1"/>
  <c r="L183" s="1"/>
  <c r="M183" s="1"/>
  <c r="N183" s="1"/>
  <c r="O183" s="1"/>
  <c r="P183" s="1"/>
  <c r="R183" s="1"/>
  <c r="S183" s="1"/>
  <c r="T183" s="1"/>
  <c r="U183" s="1"/>
  <c r="V183" s="1"/>
  <c r="W183" s="1"/>
  <c r="X183" s="1"/>
  <c r="Y183" s="1"/>
  <c r="Z183" s="1"/>
  <c r="AA183" s="1"/>
  <c r="AB183" s="1"/>
  <c r="AC183" s="1"/>
  <c r="AE183" s="1"/>
  <c r="AF183" s="1"/>
  <c r="AG183" s="1"/>
  <c r="AH183" s="1"/>
  <c r="AI183" s="1"/>
  <c r="AJ183" s="1"/>
  <c r="AK183" s="1"/>
  <c r="AL183" s="1"/>
  <c r="AM183" s="1"/>
  <c r="AN183" s="1"/>
  <c r="AO183" s="1"/>
  <c r="AP183" s="1"/>
  <c r="AR183" s="1"/>
  <c r="AS183" s="1"/>
  <c r="AT183" s="1"/>
  <c r="AU183" s="1"/>
  <c r="AV183" s="1"/>
  <c r="AW183" s="1"/>
  <c r="AX183" s="1"/>
  <c r="AY183" s="1"/>
  <c r="AZ183" s="1"/>
  <c r="BA183" s="1"/>
  <c r="BB183" s="1"/>
  <c r="BC183" s="1"/>
  <c r="BE183" s="1"/>
  <c r="BF183" s="1"/>
  <c r="BG183" s="1"/>
  <c r="BH183" s="1"/>
  <c r="BI183" s="1"/>
  <c r="BJ183" s="1"/>
  <c r="BK183" s="1"/>
  <c r="BL183" s="1"/>
  <c r="BM183" s="1"/>
  <c r="BN183" s="1"/>
  <c r="BO183" s="1"/>
  <c r="BP183" s="1"/>
  <c r="E180"/>
  <c r="F179"/>
  <c r="G179" s="1"/>
  <c r="H179" s="1"/>
  <c r="I179" s="1"/>
  <c r="J179" s="1"/>
  <c r="K179" s="1"/>
  <c r="L179" s="1"/>
  <c r="M179" s="1"/>
  <c r="N179" s="1"/>
  <c r="O179" s="1"/>
  <c r="P179" s="1"/>
  <c r="R179" s="1"/>
  <c r="S179" s="1"/>
  <c r="T179" s="1"/>
  <c r="U179" s="1"/>
  <c r="V179" s="1"/>
  <c r="W179" s="1"/>
  <c r="X179" s="1"/>
  <c r="Y179" s="1"/>
  <c r="Z179" s="1"/>
  <c r="AA179" s="1"/>
  <c r="AB179" s="1"/>
  <c r="AC179" s="1"/>
  <c r="AE179" s="1"/>
  <c r="AF179" s="1"/>
  <c r="AG179" s="1"/>
  <c r="AH179" s="1"/>
  <c r="AI179" s="1"/>
  <c r="AJ179" s="1"/>
  <c r="AK179" s="1"/>
  <c r="AL179" s="1"/>
  <c r="AM179" s="1"/>
  <c r="AN179" s="1"/>
  <c r="AO179" s="1"/>
  <c r="AP179" s="1"/>
  <c r="AR179" s="1"/>
  <c r="AS179" s="1"/>
  <c r="AT179" s="1"/>
  <c r="AU179" s="1"/>
  <c r="AV179" s="1"/>
  <c r="AW179" s="1"/>
  <c r="AX179" s="1"/>
  <c r="AY179" s="1"/>
  <c r="AZ179" s="1"/>
  <c r="BA179" s="1"/>
  <c r="BB179" s="1"/>
  <c r="BC179" s="1"/>
  <c r="BE179" s="1"/>
  <c r="BF179" s="1"/>
  <c r="BG179" s="1"/>
  <c r="BH179" s="1"/>
  <c r="BI179" s="1"/>
  <c r="BJ179" s="1"/>
  <c r="BK179" s="1"/>
  <c r="BL179" s="1"/>
  <c r="BM179" s="1"/>
  <c r="BN179" s="1"/>
  <c r="BO179" s="1"/>
  <c r="BP179" s="1"/>
  <c r="E147"/>
  <c r="Q130"/>
  <c r="R130"/>
  <c r="S130" s="1"/>
  <c r="T130" s="1"/>
  <c r="U130" s="1"/>
  <c r="V130" s="1"/>
  <c r="W130" s="1"/>
  <c r="X130" s="1"/>
  <c r="Y130" s="1"/>
  <c r="Z130" s="1"/>
  <c r="AA130" s="1"/>
  <c r="AB130" s="1"/>
  <c r="AC130" s="1"/>
  <c r="R129"/>
  <c r="S129" s="1"/>
  <c r="T129" s="1"/>
  <c r="U129" s="1"/>
  <c r="V129" s="1"/>
  <c r="W129" s="1"/>
  <c r="X129" s="1"/>
  <c r="Y129" s="1"/>
  <c r="Z129" s="1"/>
  <c r="AA129" s="1"/>
  <c r="AB129" s="1"/>
  <c r="AC129" s="1"/>
  <c r="Q129"/>
  <c r="E146"/>
  <c r="E90"/>
  <c r="E91" s="1"/>
  <c r="I23" i="2"/>
  <c r="H25"/>
  <c r="H26" s="1"/>
  <c r="AQ26" i="6" l="1"/>
  <c r="BD26"/>
  <c r="BQ26"/>
  <c r="G17"/>
  <c r="AD129"/>
  <c r="AE129"/>
  <c r="AF129" s="1"/>
  <c r="AG129" s="1"/>
  <c r="AH129" s="1"/>
  <c r="AI129" s="1"/>
  <c r="AJ129" s="1"/>
  <c r="AK129" s="1"/>
  <c r="AL129" s="1"/>
  <c r="AM129" s="1"/>
  <c r="AN129" s="1"/>
  <c r="AO129" s="1"/>
  <c r="AP129" s="1"/>
  <c r="AE130"/>
  <c r="AF130" s="1"/>
  <c r="AG130" s="1"/>
  <c r="AH130" s="1"/>
  <c r="AI130" s="1"/>
  <c r="AJ130" s="1"/>
  <c r="AK130" s="1"/>
  <c r="AL130" s="1"/>
  <c r="AM130" s="1"/>
  <c r="AN130" s="1"/>
  <c r="AO130" s="1"/>
  <c r="AP130" s="1"/>
  <c r="AD130"/>
  <c r="E46"/>
  <c r="F180"/>
  <c r="E181"/>
  <c r="E169"/>
  <c r="F167"/>
  <c r="Q157"/>
  <c r="Q161"/>
  <c r="F171"/>
  <c r="C166"/>
  <c r="C177" s="1"/>
  <c r="S57" i="4"/>
  <c r="E47" i="6"/>
  <c r="E51"/>
  <c r="A27" i="3"/>
  <c r="A77"/>
  <c r="A128"/>
  <c r="A27" i="13"/>
  <c r="A51"/>
  <c r="A77"/>
  <c r="A101"/>
  <c r="A128"/>
  <c r="A152"/>
  <c r="A51" i="3"/>
  <c r="A101"/>
  <c r="A152"/>
  <c r="A31"/>
  <c r="A81"/>
  <c r="A132"/>
  <c r="A31" i="13"/>
  <c r="A55"/>
  <c r="A81"/>
  <c r="A105"/>
  <c r="A132"/>
  <c r="A156"/>
  <c r="A55" i="3"/>
  <c r="A105"/>
  <c r="A156"/>
  <c r="F108" i="6"/>
  <c r="C26" i="3"/>
  <c r="C28"/>
  <c r="C30"/>
  <c r="C32"/>
  <c r="C34"/>
  <c r="C37"/>
  <c r="C39"/>
  <c r="C41"/>
  <c r="C43"/>
  <c r="C45"/>
  <c r="D14"/>
  <c r="C25"/>
  <c r="C29"/>
  <c r="C27"/>
  <c r="C31"/>
  <c r="C33"/>
  <c r="C36"/>
  <c r="C38"/>
  <c r="C40"/>
  <c r="C42"/>
  <c r="C44"/>
  <c r="F15" i="13"/>
  <c r="E49"/>
  <c r="E51"/>
  <c r="E53"/>
  <c r="E55"/>
  <c r="E57"/>
  <c r="E60"/>
  <c r="E62"/>
  <c r="E64"/>
  <c r="E66"/>
  <c r="E68"/>
  <c r="E50"/>
  <c r="E52"/>
  <c r="E54"/>
  <c r="E56"/>
  <c r="E58"/>
  <c r="E61"/>
  <c r="E63"/>
  <c r="E65"/>
  <c r="E67"/>
  <c r="E69"/>
  <c r="F14"/>
  <c r="E25"/>
  <c r="E27"/>
  <c r="E29"/>
  <c r="E31"/>
  <c r="E33"/>
  <c r="E36"/>
  <c r="E38"/>
  <c r="E40"/>
  <c r="E42"/>
  <c r="E44"/>
  <c r="E26"/>
  <c r="E28"/>
  <c r="E30"/>
  <c r="E32"/>
  <c r="E34"/>
  <c r="E37"/>
  <c r="E39"/>
  <c r="E41"/>
  <c r="E43"/>
  <c r="E45"/>
  <c r="AQ160" i="6"/>
  <c r="BD160"/>
  <c r="BQ160"/>
  <c r="AQ161"/>
  <c r="BQ161"/>
  <c r="F172"/>
  <c r="P122" i="1"/>
  <c r="P123" s="1"/>
  <c r="P124" s="1"/>
  <c r="P125" s="1"/>
  <c r="P126" s="1"/>
  <c r="P127" s="1"/>
  <c r="P128" s="1"/>
  <c r="P129" s="1"/>
  <c r="P130" s="1"/>
  <c r="P131" s="1"/>
  <c r="P132" s="1"/>
  <c r="Q26" i="6"/>
  <c r="H60"/>
  <c r="S122" i="1"/>
  <c r="S123" s="1"/>
  <c r="S124" s="1"/>
  <c r="S125" s="1"/>
  <c r="S126" s="1"/>
  <c r="S127" s="1"/>
  <c r="S128" s="1"/>
  <c r="S129" s="1"/>
  <c r="S130" s="1"/>
  <c r="S131" s="1"/>
  <c r="S132" s="1"/>
  <c r="BQ27" i="6"/>
  <c r="BD27"/>
  <c r="AQ27"/>
  <c r="AD27"/>
  <c r="Q27"/>
  <c r="A3" i="9"/>
  <c r="B46" i="3"/>
  <c r="B59"/>
  <c r="E11" i="6" s="1"/>
  <c r="D70" i="13"/>
  <c r="D46"/>
  <c r="E45" i="6"/>
  <c r="F146"/>
  <c r="E50"/>
  <c r="F151"/>
  <c r="A49" i="3"/>
  <c r="A99"/>
  <c r="A150"/>
  <c r="A25" i="13"/>
  <c r="A49"/>
  <c r="A75"/>
  <c r="A99"/>
  <c r="A126"/>
  <c r="A150"/>
  <c r="A25" i="3"/>
  <c r="A75"/>
  <c r="A126"/>
  <c r="A53"/>
  <c r="A103"/>
  <c r="A154"/>
  <c r="A29" i="13"/>
  <c r="A53"/>
  <c r="A79"/>
  <c r="A103"/>
  <c r="A130"/>
  <c r="A154"/>
  <c r="A29" i="3"/>
  <c r="A79"/>
  <c r="A130"/>
  <c r="A33"/>
  <c r="A83"/>
  <c r="A134"/>
  <c r="A33" i="13"/>
  <c r="A57"/>
  <c r="A83"/>
  <c r="A107"/>
  <c r="A134"/>
  <c r="A158"/>
  <c r="A57" i="3"/>
  <c r="A107"/>
  <c r="A158"/>
  <c r="C168" i="6"/>
  <c r="C179" s="1"/>
  <c r="S59" i="4"/>
  <c r="C169" i="6"/>
  <c r="C180" s="1"/>
  <c r="S60" i="4"/>
  <c r="C170" i="6"/>
  <c r="C181" s="1"/>
  <c r="S61" i="4"/>
  <c r="F98" i="6"/>
  <c r="H68"/>
  <c r="G107"/>
  <c r="G108" s="1"/>
  <c r="W110" i="1"/>
  <c r="W111" s="1"/>
  <c r="W112" s="1"/>
  <c r="W113" s="1"/>
  <c r="W114" s="1"/>
  <c r="W115" s="1"/>
  <c r="F115"/>
  <c r="F19" i="6"/>
  <c r="C35" i="13"/>
  <c r="C47" s="1"/>
  <c r="M104" i="10"/>
  <c r="O104"/>
  <c r="L105"/>
  <c r="A26" i="3"/>
  <c r="A50"/>
  <c r="A76"/>
  <c r="A100"/>
  <c r="A127"/>
  <c r="A151"/>
  <c r="A26" i="13"/>
  <c r="A50"/>
  <c r="A76"/>
  <c r="A100"/>
  <c r="A127"/>
  <c r="A151"/>
  <c r="A28" i="3"/>
  <c r="A52"/>
  <c r="A78"/>
  <c r="A102"/>
  <c r="A129"/>
  <c r="A153"/>
  <c r="A28" i="13"/>
  <c r="A52"/>
  <c r="A78"/>
  <c r="A102"/>
  <c r="A129"/>
  <c r="A153"/>
  <c r="A30" i="3"/>
  <c r="A54"/>
  <c r="A80"/>
  <c r="A104"/>
  <c r="A131"/>
  <c r="A155"/>
  <c r="A30" i="13"/>
  <c r="A54"/>
  <c r="A80"/>
  <c r="A104"/>
  <c r="A131"/>
  <c r="A155"/>
  <c r="C50" i="3"/>
  <c r="C52"/>
  <c r="C54"/>
  <c r="C56"/>
  <c r="C58"/>
  <c r="C61"/>
  <c r="C63"/>
  <c r="C65"/>
  <c r="C67"/>
  <c r="C69"/>
  <c r="D15"/>
  <c r="C51"/>
  <c r="C55"/>
  <c r="C57"/>
  <c r="C60"/>
  <c r="C62"/>
  <c r="C64"/>
  <c r="C66"/>
  <c r="C68"/>
  <c r="C49"/>
  <c r="C53"/>
  <c r="G19" i="6"/>
  <c r="D35" i="13"/>
  <c r="AD161" i="6"/>
  <c r="BD161"/>
  <c r="V122" i="1"/>
  <c r="V123" s="1"/>
  <c r="V124" s="1"/>
  <c r="V125" s="1"/>
  <c r="V126" s="1"/>
  <c r="V127" s="1"/>
  <c r="V128" s="1"/>
  <c r="V129" s="1"/>
  <c r="V130" s="1"/>
  <c r="V131" s="1"/>
  <c r="V132" s="1"/>
  <c r="F163" i="6"/>
  <c r="H166"/>
  <c r="G63"/>
  <c r="C59" i="13"/>
  <c r="C71" s="1"/>
  <c r="J163" i="6"/>
  <c r="L163"/>
  <c r="N163"/>
  <c r="P163"/>
  <c r="S163"/>
  <c r="U163"/>
  <c r="W163"/>
  <c r="Y163"/>
  <c r="AA163"/>
  <c r="AC163"/>
  <c r="AF163"/>
  <c r="AH163"/>
  <c r="AJ163"/>
  <c r="AL163"/>
  <c r="AN163"/>
  <c r="AP163"/>
  <c r="AS163"/>
  <c r="AU163"/>
  <c r="AW163"/>
  <c r="AY163"/>
  <c r="BA163"/>
  <c r="BC163"/>
  <c r="BF163"/>
  <c r="BH163"/>
  <c r="BJ163"/>
  <c r="BL163"/>
  <c r="BN163"/>
  <c r="BP163"/>
  <c r="F168"/>
  <c r="G168" s="1"/>
  <c r="H168" s="1"/>
  <c r="I168" s="1"/>
  <c r="J168" s="1"/>
  <c r="K168" s="1"/>
  <c r="L168" s="1"/>
  <c r="M168" s="1"/>
  <c r="N168" s="1"/>
  <c r="O168" s="1"/>
  <c r="P168" s="1"/>
  <c r="R168" s="1"/>
  <c r="B35" i="3"/>
  <c r="E8" i="6" s="1"/>
  <c r="B70" i="3"/>
  <c r="D59" i="13"/>
  <c r="C73" l="1"/>
  <c r="C59" i="3"/>
  <c r="F11" i="6" s="1"/>
  <c r="BQ163"/>
  <c r="BD163"/>
  <c r="AQ163"/>
  <c r="AD163"/>
  <c r="S168"/>
  <c r="T168" s="1"/>
  <c r="U168" s="1"/>
  <c r="V168" s="1"/>
  <c r="W168" s="1"/>
  <c r="X168" s="1"/>
  <c r="Y168" s="1"/>
  <c r="Z168" s="1"/>
  <c r="AA168" s="1"/>
  <c r="AB168" s="1"/>
  <c r="AC168" s="1"/>
  <c r="AE168" s="1"/>
  <c r="E12"/>
  <c r="B71" i="3"/>
  <c r="G97" i="6"/>
  <c r="H63"/>
  <c r="M105" i="10"/>
  <c r="O105"/>
  <c r="L106"/>
  <c r="F50" i="6"/>
  <c r="E9"/>
  <c r="B47" i="3"/>
  <c r="H96" i="6"/>
  <c r="I60"/>
  <c r="F26" i="13"/>
  <c r="F28"/>
  <c r="F30"/>
  <c r="F32"/>
  <c r="F34"/>
  <c r="F37"/>
  <c r="F39"/>
  <c r="F41"/>
  <c r="F43"/>
  <c r="F45"/>
  <c r="G14"/>
  <c r="F25"/>
  <c r="F27"/>
  <c r="F29"/>
  <c r="F31"/>
  <c r="F33"/>
  <c r="F36"/>
  <c r="F38"/>
  <c r="F40"/>
  <c r="F42"/>
  <c r="F44"/>
  <c r="E14" i="3"/>
  <c r="D25"/>
  <c r="D27"/>
  <c r="D29"/>
  <c r="D31"/>
  <c r="D33"/>
  <c r="D36"/>
  <c r="D38"/>
  <c r="D40"/>
  <c r="D42"/>
  <c r="D44"/>
  <c r="D28"/>
  <c r="D26"/>
  <c r="D30"/>
  <c r="D32"/>
  <c r="D34"/>
  <c r="D37"/>
  <c r="D39"/>
  <c r="D41"/>
  <c r="D43"/>
  <c r="D45"/>
  <c r="G167" i="6"/>
  <c r="E170"/>
  <c r="F181"/>
  <c r="AR129"/>
  <c r="AS129" s="1"/>
  <c r="AT129" s="1"/>
  <c r="AU129" s="1"/>
  <c r="AV129" s="1"/>
  <c r="AW129" s="1"/>
  <c r="AX129" s="1"/>
  <c r="AY129" s="1"/>
  <c r="AZ129" s="1"/>
  <c r="BA129" s="1"/>
  <c r="BB129" s="1"/>
  <c r="BC129" s="1"/>
  <c r="AQ129"/>
  <c r="H17"/>
  <c r="D71" i="13"/>
  <c r="E46"/>
  <c r="E59"/>
  <c r="C46" i="3"/>
  <c r="F147" i="6"/>
  <c r="I166"/>
  <c r="W124" i="1"/>
  <c r="W125" s="1"/>
  <c r="W126" s="1"/>
  <c r="W127" s="1"/>
  <c r="W128" s="1"/>
  <c r="W129" s="1"/>
  <c r="F132"/>
  <c r="E15" i="3"/>
  <c r="D49"/>
  <c r="D51"/>
  <c r="D53"/>
  <c r="D55"/>
  <c r="D57"/>
  <c r="D60"/>
  <c r="D62"/>
  <c r="D64"/>
  <c r="D66"/>
  <c r="D68"/>
  <c r="D50"/>
  <c r="D54"/>
  <c r="D56"/>
  <c r="D58"/>
  <c r="D61"/>
  <c r="D63"/>
  <c r="D65"/>
  <c r="D67"/>
  <c r="D69"/>
  <c r="D52"/>
  <c r="I68" i="6"/>
  <c r="H107"/>
  <c r="H108" s="1"/>
  <c r="F45"/>
  <c r="G146"/>
  <c r="E13"/>
  <c r="F128" i="1"/>
  <c r="W123"/>
  <c r="W122"/>
  <c r="A16" i="9" s="1"/>
  <c r="F124" i="1"/>
  <c r="H19" i="6"/>
  <c r="E35" i="13"/>
  <c r="F50"/>
  <c r="F52"/>
  <c r="F54"/>
  <c r="F56"/>
  <c r="F58"/>
  <c r="F61"/>
  <c r="F63"/>
  <c r="F65"/>
  <c r="F67"/>
  <c r="F69"/>
  <c r="G15"/>
  <c r="F49"/>
  <c r="F51"/>
  <c r="F53"/>
  <c r="F55"/>
  <c r="F57"/>
  <c r="F60"/>
  <c r="F62"/>
  <c r="F64"/>
  <c r="F66"/>
  <c r="F68"/>
  <c r="Q171" i="6"/>
  <c r="G171"/>
  <c r="H171" s="1"/>
  <c r="I171" s="1"/>
  <c r="J171" s="1"/>
  <c r="K171" s="1"/>
  <c r="L171" s="1"/>
  <c r="M171" s="1"/>
  <c r="N171" s="1"/>
  <c r="O171" s="1"/>
  <c r="P171" s="1"/>
  <c r="R171" s="1"/>
  <c r="E174"/>
  <c r="E81" s="1"/>
  <c r="E173"/>
  <c r="E149"/>
  <c r="G180"/>
  <c r="F169"/>
  <c r="AQ130"/>
  <c r="AR130"/>
  <c r="AS130" s="1"/>
  <c r="AT130" s="1"/>
  <c r="AU130" s="1"/>
  <c r="AV130" s="1"/>
  <c r="AW130" s="1"/>
  <c r="AX130" s="1"/>
  <c r="AY130" s="1"/>
  <c r="AZ130" s="1"/>
  <c r="BA130" s="1"/>
  <c r="BB130" s="1"/>
  <c r="BC130" s="1"/>
  <c r="Q168"/>
  <c r="Q163"/>
  <c r="C70" i="3"/>
  <c r="D47" i="13"/>
  <c r="A4" i="9"/>
  <c r="A5" s="1"/>
  <c r="A6" s="1"/>
  <c r="A7" s="1"/>
  <c r="A8" s="1"/>
  <c r="A9" s="1"/>
  <c r="G172" i="6"/>
  <c r="H172" s="1"/>
  <c r="I172" s="1"/>
  <c r="J172" s="1"/>
  <c r="K172" s="1"/>
  <c r="L172" s="1"/>
  <c r="M172" s="1"/>
  <c r="N172" s="1"/>
  <c r="O172" s="1"/>
  <c r="P172" s="1"/>
  <c r="R172" s="1"/>
  <c r="E70" i="13"/>
  <c r="E71" s="1"/>
  <c r="C35" i="3"/>
  <c r="F8" i="6" s="1"/>
  <c r="F152"/>
  <c r="F148"/>
  <c r="F47" l="1"/>
  <c r="G148"/>
  <c r="F51"/>
  <c r="G152"/>
  <c r="S172"/>
  <c r="T172" s="1"/>
  <c r="U172" s="1"/>
  <c r="V172" s="1"/>
  <c r="W172" s="1"/>
  <c r="X172" s="1"/>
  <c r="Y172" s="1"/>
  <c r="Z172" s="1"/>
  <c r="AA172" s="1"/>
  <c r="AB172" s="1"/>
  <c r="AC172" s="1"/>
  <c r="AE172" s="1"/>
  <c r="BE130"/>
  <c r="BF130" s="1"/>
  <c r="BG130" s="1"/>
  <c r="BH130" s="1"/>
  <c r="BI130" s="1"/>
  <c r="BJ130" s="1"/>
  <c r="BK130" s="1"/>
  <c r="BL130" s="1"/>
  <c r="BM130" s="1"/>
  <c r="BN130" s="1"/>
  <c r="BO130" s="1"/>
  <c r="BP130" s="1"/>
  <c r="BD130"/>
  <c r="E48"/>
  <c r="F149"/>
  <c r="S171"/>
  <c r="T171" s="1"/>
  <c r="U171" s="1"/>
  <c r="V171" s="1"/>
  <c r="W171" s="1"/>
  <c r="X171" s="1"/>
  <c r="Y171" s="1"/>
  <c r="Z171" s="1"/>
  <c r="AA171" s="1"/>
  <c r="AB171" s="1"/>
  <c r="AC171" s="1"/>
  <c r="AE171" s="1"/>
  <c r="H15" i="13"/>
  <c r="G49"/>
  <c r="G51"/>
  <c r="G53"/>
  <c r="G55"/>
  <c r="G57"/>
  <c r="G60"/>
  <c r="G62"/>
  <c r="G64"/>
  <c r="G66"/>
  <c r="G68"/>
  <c r="G50"/>
  <c r="G52"/>
  <c r="G54"/>
  <c r="G56"/>
  <c r="G58"/>
  <c r="G61"/>
  <c r="G63"/>
  <c r="G65"/>
  <c r="G67"/>
  <c r="G69"/>
  <c r="J4" i="2"/>
  <c r="J6"/>
  <c r="J8"/>
  <c r="J10"/>
  <c r="J12"/>
  <c r="J14"/>
  <c r="J16"/>
  <c r="J18"/>
  <c r="J20"/>
  <c r="E40" i="6"/>
  <c r="E85" s="1"/>
  <c r="J9" i="2"/>
  <c r="J19"/>
  <c r="J11"/>
  <c r="J21"/>
  <c r="J13"/>
  <c r="J5"/>
  <c r="J25"/>
  <c r="J15"/>
  <c r="J7"/>
  <c r="J17"/>
  <c r="E18" i="6"/>
  <c r="G45"/>
  <c r="H146"/>
  <c r="G181"/>
  <c r="F170"/>
  <c r="H167"/>
  <c r="E26" i="3"/>
  <c r="E28"/>
  <c r="E30"/>
  <c r="E32"/>
  <c r="E34"/>
  <c r="E37"/>
  <c r="E39"/>
  <c r="E41"/>
  <c r="E43"/>
  <c r="E45"/>
  <c r="E27"/>
  <c r="E31"/>
  <c r="E33"/>
  <c r="E36"/>
  <c r="E38"/>
  <c r="E40"/>
  <c r="E42"/>
  <c r="E44"/>
  <c r="F14"/>
  <c r="E25"/>
  <c r="E29"/>
  <c r="I19" i="6"/>
  <c r="F35" i="13"/>
  <c r="I96" i="6"/>
  <c r="J60"/>
  <c r="M106" i="10"/>
  <c r="O106"/>
  <c r="L107"/>
  <c r="G98" i="6"/>
  <c r="F70" i="13"/>
  <c r="A17" i="9"/>
  <c r="A18" s="1"/>
  <c r="A19" s="1"/>
  <c r="A20" s="1"/>
  <c r="A21" s="1"/>
  <c r="A22" s="1"/>
  <c r="A23" s="1"/>
  <c r="D59" i="3"/>
  <c r="G11" i="6" s="1"/>
  <c r="Q172"/>
  <c r="D46" i="3"/>
  <c r="G151" i="6"/>
  <c r="AD168"/>
  <c r="F12"/>
  <c r="C71" i="3"/>
  <c r="H180" i="6"/>
  <c r="G169"/>
  <c r="E52"/>
  <c r="F173"/>
  <c r="J68"/>
  <c r="I107"/>
  <c r="I108" s="1"/>
  <c r="E50" i="3"/>
  <c r="E52"/>
  <c r="E54"/>
  <c r="E56"/>
  <c r="E58"/>
  <c r="E61"/>
  <c r="E63"/>
  <c r="E65"/>
  <c r="E67"/>
  <c r="E69"/>
  <c r="E49"/>
  <c r="E53"/>
  <c r="F15"/>
  <c r="E51"/>
  <c r="E55"/>
  <c r="E57"/>
  <c r="E60"/>
  <c r="E62"/>
  <c r="E64"/>
  <c r="E66"/>
  <c r="E68"/>
  <c r="J166" i="6"/>
  <c r="F46"/>
  <c r="G147"/>
  <c r="F9"/>
  <c r="C47" i="3"/>
  <c r="I17" i="6"/>
  <c r="BD129"/>
  <c r="BE129"/>
  <c r="BF129" s="1"/>
  <c r="BG129" s="1"/>
  <c r="BH129" s="1"/>
  <c r="BI129" s="1"/>
  <c r="BJ129" s="1"/>
  <c r="BK129" s="1"/>
  <c r="BL129" s="1"/>
  <c r="BM129" s="1"/>
  <c r="BN129" s="1"/>
  <c r="BO129" s="1"/>
  <c r="BP129" s="1"/>
  <c r="BQ129" s="1"/>
  <c r="E150"/>
  <c r="E24"/>
  <c r="H14" i="13"/>
  <c r="G25"/>
  <c r="G27"/>
  <c r="G29"/>
  <c r="G31"/>
  <c r="G33"/>
  <c r="G36"/>
  <c r="G38"/>
  <c r="G40"/>
  <c r="G42"/>
  <c r="G44"/>
  <c r="G26"/>
  <c r="G28"/>
  <c r="G30"/>
  <c r="G32"/>
  <c r="G34"/>
  <c r="G37"/>
  <c r="G39"/>
  <c r="G41"/>
  <c r="G43"/>
  <c r="G45"/>
  <c r="H97" i="6"/>
  <c r="I63"/>
  <c r="AF168"/>
  <c r="AG168" s="1"/>
  <c r="AH168" s="1"/>
  <c r="AI168" s="1"/>
  <c r="AJ168" s="1"/>
  <c r="AK168" s="1"/>
  <c r="AL168" s="1"/>
  <c r="AM168" s="1"/>
  <c r="AN168" s="1"/>
  <c r="AO168" s="1"/>
  <c r="AP168" s="1"/>
  <c r="AR168" s="1"/>
  <c r="F59" i="13"/>
  <c r="D70" i="3"/>
  <c r="E47" i="13"/>
  <c r="E73" s="1"/>
  <c r="D73"/>
  <c r="D35" i="3"/>
  <c r="G8" i="6" s="1"/>
  <c r="F46" i="13"/>
  <c r="F47" s="1"/>
  <c r="B73" i="3"/>
  <c r="AQ168" i="6" l="1"/>
  <c r="B27" i="9"/>
  <c r="B180" i="3"/>
  <c r="B180" i="13"/>
  <c r="G12" i="6"/>
  <c r="D71" i="3"/>
  <c r="AS168" i="6"/>
  <c r="AT168" s="1"/>
  <c r="AU168" s="1"/>
  <c r="AV168" s="1"/>
  <c r="AW168" s="1"/>
  <c r="AX168" s="1"/>
  <c r="AY168" s="1"/>
  <c r="AZ168" s="1"/>
  <c r="BA168" s="1"/>
  <c r="BB168" s="1"/>
  <c r="BC168" s="1"/>
  <c r="BE168" s="1"/>
  <c r="I97"/>
  <c r="J63"/>
  <c r="H26" i="13"/>
  <c r="H28"/>
  <c r="H30"/>
  <c r="H32"/>
  <c r="H34"/>
  <c r="H37"/>
  <c r="H39"/>
  <c r="H41"/>
  <c r="H43"/>
  <c r="H45"/>
  <c r="I14"/>
  <c r="H25"/>
  <c r="H27"/>
  <c r="H29"/>
  <c r="H31"/>
  <c r="H33"/>
  <c r="H36"/>
  <c r="H38"/>
  <c r="H40"/>
  <c r="H42"/>
  <c r="H44"/>
  <c r="E49" i="6"/>
  <c r="F150"/>
  <c r="J17"/>
  <c r="K166"/>
  <c r="G15" i="3"/>
  <c r="F49"/>
  <c r="F51"/>
  <c r="F53"/>
  <c r="F55"/>
  <c r="F57"/>
  <c r="F60"/>
  <c r="F62"/>
  <c r="F64"/>
  <c r="F66"/>
  <c r="F68"/>
  <c r="F52"/>
  <c r="F50"/>
  <c r="F54"/>
  <c r="F56"/>
  <c r="F58"/>
  <c r="F61"/>
  <c r="F63"/>
  <c r="F65"/>
  <c r="F67"/>
  <c r="F69"/>
  <c r="F52" i="6"/>
  <c r="G50"/>
  <c r="H151"/>
  <c r="M107" i="10"/>
  <c r="O107"/>
  <c r="L108"/>
  <c r="I167" i="6"/>
  <c r="H181"/>
  <c r="G170"/>
  <c r="E21"/>
  <c r="H50" i="13"/>
  <c r="H52"/>
  <c r="H54"/>
  <c r="H56"/>
  <c r="H58"/>
  <c r="H61"/>
  <c r="H63"/>
  <c r="H65"/>
  <c r="H67"/>
  <c r="H69"/>
  <c r="I15"/>
  <c r="H49"/>
  <c r="H51"/>
  <c r="H53"/>
  <c r="H55"/>
  <c r="H57"/>
  <c r="H60"/>
  <c r="H62"/>
  <c r="H64"/>
  <c r="H66"/>
  <c r="H68"/>
  <c r="F48" i="6"/>
  <c r="G149"/>
  <c r="AQ172"/>
  <c r="AF172"/>
  <c r="AG172" s="1"/>
  <c r="AH172" s="1"/>
  <c r="AI172" s="1"/>
  <c r="AJ172" s="1"/>
  <c r="AK172" s="1"/>
  <c r="AL172" s="1"/>
  <c r="AM172" s="1"/>
  <c r="AN172" s="1"/>
  <c r="AO172" s="1"/>
  <c r="AP172" s="1"/>
  <c r="AR172" s="1"/>
  <c r="G51"/>
  <c r="H152"/>
  <c r="G47"/>
  <c r="H148"/>
  <c r="G46" i="13"/>
  <c r="E70" i="3"/>
  <c r="E59"/>
  <c r="H11" i="6" s="1"/>
  <c r="C73" i="3"/>
  <c r="F71" i="13"/>
  <c r="F73" s="1"/>
  <c r="I98" i="6"/>
  <c r="E35" i="3"/>
  <c r="H8" i="6" s="1"/>
  <c r="E46" i="3"/>
  <c r="G24" i="6"/>
  <c r="G70" i="13"/>
  <c r="AD171" i="6"/>
  <c r="J19"/>
  <c r="G35" i="13"/>
  <c r="G46" i="6"/>
  <c r="H147"/>
  <c r="K68"/>
  <c r="J107"/>
  <c r="J108" s="1"/>
  <c r="I180"/>
  <c r="H169"/>
  <c r="G9"/>
  <c r="D47" i="3"/>
  <c r="J96" i="6"/>
  <c r="K60"/>
  <c r="G14" i="3"/>
  <c r="F25"/>
  <c r="F27"/>
  <c r="F29"/>
  <c r="F31"/>
  <c r="F33"/>
  <c r="F36"/>
  <c r="F38"/>
  <c r="F40"/>
  <c r="F42"/>
  <c r="F44"/>
  <c r="F26"/>
  <c r="F30"/>
  <c r="F32"/>
  <c r="F34"/>
  <c r="F37"/>
  <c r="F39"/>
  <c r="F41"/>
  <c r="F43"/>
  <c r="F45"/>
  <c r="F28"/>
  <c r="F24" i="6"/>
  <c r="F174"/>
  <c r="F81" s="1"/>
  <c r="H45"/>
  <c r="I146"/>
  <c r="AQ171"/>
  <c r="AF171"/>
  <c r="AG171" s="1"/>
  <c r="AH171" s="1"/>
  <c r="AI171" s="1"/>
  <c r="AJ171" s="1"/>
  <c r="AK171" s="1"/>
  <c r="AL171" s="1"/>
  <c r="AM171" s="1"/>
  <c r="AN171" s="1"/>
  <c r="AO171" s="1"/>
  <c r="AP171" s="1"/>
  <c r="AR171" s="1"/>
  <c r="BP59"/>
  <c r="BQ130"/>
  <c r="H98"/>
  <c r="F13"/>
  <c r="G174"/>
  <c r="G81" s="1"/>
  <c r="G59" i="13"/>
  <c r="E153" i="6"/>
  <c r="E53"/>
  <c r="AD172"/>
  <c r="E101" l="1"/>
  <c r="E122"/>
  <c r="BQ59"/>
  <c r="BQ90" s="1"/>
  <c r="BQ91" s="1"/>
  <c r="G26" i="3"/>
  <c r="G28"/>
  <c r="G30"/>
  <c r="G32"/>
  <c r="G34"/>
  <c r="G37"/>
  <c r="G39"/>
  <c r="G41"/>
  <c r="G43"/>
  <c r="G45"/>
  <c r="H14"/>
  <c r="G25"/>
  <c r="G29"/>
  <c r="G27"/>
  <c r="G31"/>
  <c r="G33"/>
  <c r="G36"/>
  <c r="G38"/>
  <c r="G40"/>
  <c r="G42"/>
  <c r="G44"/>
  <c r="J180" i="6"/>
  <c r="I169"/>
  <c r="L68"/>
  <c r="K107"/>
  <c r="H46"/>
  <c r="I147"/>
  <c r="C27" i="9"/>
  <c r="C180" i="3"/>
  <c r="C180" i="13"/>
  <c r="E124" i="6"/>
  <c r="E23"/>
  <c r="M108" i="10"/>
  <c r="O108"/>
  <c r="L109"/>
  <c r="K17" i="6"/>
  <c r="K19"/>
  <c r="H35" i="13"/>
  <c r="J97" i="6"/>
  <c r="J98" s="1"/>
  <c r="K63"/>
  <c r="BF168"/>
  <c r="BG168" s="1"/>
  <c r="BH168" s="1"/>
  <c r="BI168" s="1"/>
  <c r="BJ168" s="1"/>
  <c r="BK168" s="1"/>
  <c r="BL168" s="1"/>
  <c r="BM168" s="1"/>
  <c r="BN168" s="1"/>
  <c r="BO168" s="1"/>
  <c r="BP168" s="1"/>
  <c r="B181" i="13"/>
  <c r="B186" s="1"/>
  <c r="B182"/>
  <c r="B187" s="1"/>
  <c r="B185"/>
  <c r="F46" i="3"/>
  <c r="G47" i="13"/>
  <c r="H59"/>
  <c r="G13" i="6"/>
  <c r="F59" i="3"/>
  <c r="I11" i="6" s="1"/>
  <c r="D73" i="3"/>
  <c r="F40" i="6"/>
  <c r="F85" s="1"/>
  <c r="E41"/>
  <c r="E86" s="1"/>
  <c r="E87" s="1"/>
  <c r="F18"/>
  <c r="I45"/>
  <c r="J146"/>
  <c r="AS171"/>
  <c r="AT171" s="1"/>
  <c r="AU171" s="1"/>
  <c r="AV171" s="1"/>
  <c r="AW171" s="1"/>
  <c r="AX171" s="1"/>
  <c r="AY171" s="1"/>
  <c r="AZ171" s="1"/>
  <c r="BA171" s="1"/>
  <c r="BB171" s="1"/>
  <c r="BC171" s="1"/>
  <c r="BE171" s="1"/>
  <c r="K96"/>
  <c r="L60"/>
  <c r="H9"/>
  <c r="E47" i="3"/>
  <c r="H12" i="6"/>
  <c r="H13" s="1"/>
  <c r="E71" i="3"/>
  <c r="E73" s="1"/>
  <c r="H47" i="6"/>
  <c r="I148"/>
  <c r="H51"/>
  <c r="I152"/>
  <c r="AS172"/>
  <c r="AT172" s="1"/>
  <c r="AU172" s="1"/>
  <c r="AV172" s="1"/>
  <c r="AW172" s="1"/>
  <c r="AX172" s="1"/>
  <c r="AY172" s="1"/>
  <c r="AZ172" s="1"/>
  <c r="BA172" s="1"/>
  <c r="BB172" s="1"/>
  <c r="BC172" s="1"/>
  <c r="BE172" s="1"/>
  <c r="G48"/>
  <c r="H149"/>
  <c r="J15" i="13"/>
  <c r="I49"/>
  <c r="I51"/>
  <c r="I53"/>
  <c r="I55"/>
  <c r="I57"/>
  <c r="I60"/>
  <c r="I62"/>
  <c r="I64"/>
  <c r="I66"/>
  <c r="I68"/>
  <c r="I50"/>
  <c r="I52"/>
  <c r="I54"/>
  <c r="I56"/>
  <c r="I58"/>
  <c r="I61"/>
  <c r="I63"/>
  <c r="I65"/>
  <c r="I67"/>
  <c r="I69"/>
  <c r="I181" i="6"/>
  <c r="H170"/>
  <c r="H174" s="1"/>
  <c r="H81" s="1"/>
  <c r="J167"/>
  <c r="H50"/>
  <c r="I151"/>
  <c r="G50" i="3"/>
  <c r="G52"/>
  <c r="G54"/>
  <c r="G56"/>
  <c r="G58"/>
  <c r="G61"/>
  <c r="G63"/>
  <c r="G65"/>
  <c r="G67"/>
  <c r="G69"/>
  <c r="H15"/>
  <c r="G51"/>
  <c r="G55"/>
  <c r="G57"/>
  <c r="G60"/>
  <c r="G62"/>
  <c r="G64"/>
  <c r="G66"/>
  <c r="G68"/>
  <c r="G49"/>
  <c r="G59" s="1"/>
  <c r="J11" i="6" s="1"/>
  <c r="G53" i="3"/>
  <c r="L166" i="6"/>
  <c r="F49"/>
  <c r="F53" s="1"/>
  <c r="G150"/>
  <c r="G153" s="1"/>
  <c r="F153"/>
  <c r="J14" i="13"/>
  <c r="I25"/>
  <c r="I27"/>
  <c r="I29"/>
  <c r="I31"/>
  <c r="I33"/>
  <c r="I36"/>
  <c r="I38"/>
  <c r="I40"/>
  <c r="I42"/>
  <c r="I44"/>
  <c r="I26"/>
  <c r="I28"/>
  <c r="I30"/>
  <c r="I32"/>
  <c r="I34"/>
  <c r="I37"/>
  <c r="I39"/>
  <c r="I41"/>
  <c r="I43"/>
  <c r="I45"/>
  <c r="B181" i="3"/>
  <c r="B186" s="1"/>
  <c r="B182"/>
  <c r="B187" s="1"/>
  <c r="B185"/>
  <c r="F35"/>
  <c r="I8" i="6" s="1"/>
  <c r="G71" i="13"/>
  <c r="G73" s="1"/>
  <c r="H70"/>
  <c r="H71" s="1"/>
  <c r="G173" i="6"/>
  <c r="F70" i="3"/>
  <c r="H46" i="13"/>
  <c r="H47" s="1"/>
  <c r="BD168" i="6"/>
  <c r="F101" l="1"/>
  <c r="F104" s="1"/>
  <c r="F110" s="1"/>
  <c r="F122"/>
  <c r="H40"/>
  <c r="G41"/>
  <c r="H18"/>
  <c r="H21" s="1"/>
  <c r="H124" s="1"/>
  <c r="G52"/>
  <c r="H173"/>
  <c r="I50"/>
  <c r="J151"/>
  <c r="K167"/>
  <c r="J181"/>
  <c r="I170"/>
  <c r="H48"/>
  <c r="I149"/>
  <c r="BQ172"/>
  <c r="BF172"/>
  <c r="BG172" s="1"/>
  <c r="BH172" s="1"/>
  <c r="BI172" s="1"/>
  <c r="BJ172" s="1"/>
  <c r="BK172" s="1"/>
  <c r="BL172" s="1"/>
  <c r="BM172" s="1"/>
  <c r="BN172" s="1"/>
  <c r="BO172" s="1"/>
  <c r="BP172" s="1"/>
  <c r="I51"/>
  <c r="J152"/>
  <c r="I47"/>
  <c r="J148"/>
  <c r="E27" i="9"/>
  <c r="E180" i="3"/>
  <c r="E180" i="13"/>
  <c r="L96" i="6"/>
  <c r="M60"/>
  <c r="BF171"/>
  <c r="BG171" s="1"/>
  <c r="BH171" s="1"/>
  <c r="BI171" s="1"/>
  <c r="BJ171" s="1"/>
  <c r="BK171" s="1"/>
  <c r="BL171" s="1"/>
  <c r="BM171" s="1"/>
  <c r="BN171" s="1"/>
  <c r="BO171" s="1"/>
  <c r="BP171" s="1"/>
  <c r="D27" i="9"/>
  <c r="D180" i="3"/>
  <c r="D180" i="13"/>
  <c r="G40" i="6"/>
  <c r="G85" s="1"/>
  <c r="F41"/>
  <c r="G18"/>
  <c r="G21" s="1"/>
  <c r="G124" s="1"/>
  <c r="I9"/>
  <c r="F47" i="3"/>
  <c r="K97" i="6"/>
  <c r="L63"/>
  <c r="L17"/>
  <c r="E25"/>
  <c r="E28" s="1"/>
  <c r="E134"/>
  <c r="C185" i="3"/>
  <c r="C181"/>
  <c r="C186" s="1"/>
  <c r="C182"/>
  <c r="C187" s="1"/>
  <c r="I46" i="6"/>
  <c r="J147"/>
  <c r="K108"/>
  <c r="M68"/>
  <c r="L107"/>
  <c r="L108" s="1"/>
  <c r="K180"/>
  <c r="J169"/>
  <c r="E104"/>
  <c r="E110" s="1"/>
  <c r="I46" i="13"/>
  <c r="I59"/>
  <c r="G35" i="3"/>
  <c r="J8" i="6" s="1"/>
  <c r="J26" i="13"/>
  <c r="J28"/>
  <c r="J30"/>
  <c r="J32"/>
  <c r="J34"/>
  <c r="J37"/>
  <c r="J39"/>
  <c r="J41"/>
  <c r="J43"/>
  <c r="J45"/>
  <c r="K14"/>
  <c r="J25"/>
  <c r="J27"/>
  <c r="J29"/>
  <c r="J31"/>
  <c r="J33"/>
  <c r="J36"/>
  <c r="J38"/>
  <c r="J40"/>
  <c r="J42"/>
  <c r="J44"/>
  <c r="G49" i="6"/>
  <c r="H150"/>
  <c r="H153" s="1"/>
  <c r="I12"/>
  <c r="F71" i="3"/>
  <c r="F73" s="1"/>
  <c r="L19" i="6"/>
  <c r="I35" i="13"/>
  <c r="M166" i="6"/>
  <c r="I15" i="3"/>
  <c r="H49"/>
  <c r="H51"/>
  <c r="H53"/>
  <c r="H55"/>
  <c r="H57"/>
  <c r="H60"/>
  <c r="H62"/>
  <c r="H64"/>
  <c r="H66"/>
  <c r="H68"/>
  <c r="H50"/>
  <c r="H54"/>
  <c r="H56"/>
  <c r="H58"/>
  <c r="H61"/>
  <c r="H63"/>
  <c r="H65"/>
  <c r="H67"/>
  <c r="H69"/>
  <c r="H52"/>
  <c r="J50" i="13"/>
  <c r="J52"/>
  <c r="J54"/>
  <c r="J56"/>
  <c r="J58"/>
  <c r="J61"/>
  <c r="J63"/>
  <c r="J65"/>
  <c r="J67"/>
  <c r="J69"/>
  <c r="K15"/>
  <c r="J49"/>
  <c r="J51"/>
  <c r="J53"/>
  <c r="J55"/>
  <c r="J57"/>
  <c r="J60"/>
  <c r="J62"/>
  <c r="J64"/>
  <c r="J66"/>
  <c r="J68"/>
  <c r="J45" i="6"/>
  <c r="K146"/>
  <c r="F21"/>
  <c r="M109" i="10"/>
  <c r="O109"/>
  <c r="L110"/>
  <c r="C185" i="13"/>
  <c r="C181"/>
  <c r="C186" s="1"/>
  <c r="C182"/>
  <c r="C187" s="1"/>
  <c r="I14" i="3"/>
  <c r="H25"/>
  <c r="H27"/>
  <c r="H29"/>
  <c r="H31"/>
  <c r="H33"/>
  <c r="H36"/>
  <c r="H38"/>
  <c r="H40"/>
  <c r="H42"/>
  <c r="H44"/>
  <c r="H28"/>
  <c r="H26"/>
  <c r="H30"/>
  <c r="H32"/>
  <c r="H34"/>
  <c r="H37"/>
  <c r="H39"/>
  <c r="H41"/>
  <c r="H43"/>
  <c r="H45"/>
  <c r="H73" i="13"/>
  <c r="G70" i="3"/>
  <c r="I70" i="13"/>
  <c r="I71" s="1"/>
  <c r="G53" i="6"/>
  <c r="G101" s="1"/>
  <c r="G104" s="1"/>
  <c r="G110" s="1"/>
  <c r="BD172"/>
  <c r="K98"/>
  <c r="BD171"/>
  <c r="I13"/>
  <c r="H24"/>
  <c r="BQ168"/>
  <c r="G46" i="3"/>
  <c r="G23" i="6" l="1"/>
  <c r="J9"/>
  <c r="G47" i="3"/>
  <c r="J12" i="6"/>
  <c r="J13" s="1"/>
  <c r="G71" i="3"/>
  <c r="G73" s="1"/>
  <c r="I26"/>
  <c r="I28"/>
  <c r="I30"/>
  <c r="I32"/>
  <c r="I34"/>
  <c r="I37"/>
  <c r="I39"/>
  <c r="I41"/>
  <c r="I43"/>
  <c r="I45"/>
  <c r="I27"/>
  <c r="I31"/>
  <c r="I33"/>
  <c r="I36"/>
  <c r="I38"/>
  <c r="I40"/>
  <c r="I42"/>
  <c r="I44"/>
  <c r="J14"/>
  <c r="I25"/>
  <c r="I29"/>
  <c r="M110" i="10"/>
  <c r="O110"/>
  <c r="L111"/>
  <c r="F124" i="6"/>
  <c r="F23"/>
  <c r="K45"/>
  <c r="L146"/>
  <c r="L15" i="13"/>
  <c r="K49"/>
  <c r="K51"/>
  <c r="K53"/>
  <c r="K55"/>
  <c r="K57"/>
  <c r="K60"/>
  <c r="K62"/>
  <c r="K64"/>
  <c r="K66"/>
  <c r="K68"/>
  <c r="K50"/>
  <c r="K52"/>
  <c r="K54"/>
  <c r="K56"/>
  <c r="K58"/>
  <c r="K61"/>
  <c r="K63"/>
  <c r="K65"/>
  <c r="K67"/>
  <c r="K69"/>
  <c r="M19" i="6"/>
  <c r="J35" i="13"/>
  <c r="L97" i="6"/>
  <c r="M63"/>
  <c r="D181" i="13"/>
  <c r="D186" s="1"/>
  <c r="D182"/>
  <c r="D187" s="1"/>
  <c r="D185"/>
  <c r="E185" i="3"/>
  <c r="E181"/>
  <c r="E186" s="1"/>
  <c r="E182"/>
  <c r="E187" s="1"/>
  <c r="J47" i="6"/>
  <c r="K148"/>
  <c r="J51"/>
  <c r="K152"/>
  <c r="K181"/>
  <c r="J170"/>
  <c r="L167"/>
  <c r="G59"/>
  <c r="G86"/>
  <c r="H46" i="3"/>
  <c r="J70" i="13"/>
  <c r="H59" i="3"/>
  <c r="K11" i="6" s="1"/>
  <c r="I47" i="13"/>
  <c r="I73" s="1"/>
  <c r="G122" i="6"/>
  <c r="G87"/>
  <c r="BQ171"/>
  <c r="L98"/>
  <c r="J24"/>
  <c r="H23"/>
  <c r="I40"/>
  <c r="I85" s="1"/>
  <c r="H41"/>
  <c r="I18"/>
  <c r="I50" i="3"/>
  <c r="I52"/>
  <c r="I54"/>
  <c r="I56"/>
  <c r="I58"/>
  <c r="I61"/>
  <c r="I63"/>
  <c r="I65"/>
  <c r="I67"/>
  <c r="I69"/>
  <c r="I49"/>
  <c r="I53"/>
  <c r="J15"/>
  <c r="I51"/>
  <c r="I55"/>
  <c r="I57"/>
  <c r="I60"/>
  <c r="I62"/>
  <c r="I64"/>
  <c r="I66"/>
  <c r="I68"/>
  <c r="N166" i="6"/>
  <c r="F27" i="9"/>
  <c r="F180" i="3"/>
  <c r="F180" i="13"/>
  <c r="H49" i="6"/>
  <c r="H53" s="1"/>
  <c r="I150"/>
  <c r="L14" i="13"/>
  <c r="K25"/>
  <c r="K27"/>
  <c r="K29"/>
  <c r="K31"/>
  <c r="K33"/>
  <c r="K36"/>
  <c r="K38"/>
  <c r="K40"/>
  <c r="K42"/>
  <c r="K44"/>
  <c r="K26"/>
  <c r="K28"/>
  <c r="K30"/>
  <c r="K32"/>
  <c r="K34"/>
  <c r="K37"/>
  <c r="K39"/>
  <c r="K41"/>
  <c r="K43"/>
  <c r="K45"/>
  <c r="L180" i="6"/>
  <c r="K169"/>
  <c r="N68"/>
  <c r="M107"/>
  <c r="M108" s="1"/>
  <c r="J46"/>
  <c r="K147"/>
  <c r="E30"/>
  <c r="E29"/>
  <c r="E31" s="1"/>
  <c r="M17"/>
  <c r="F59"/>
  <c r="F86"/>
  <c r="F87" s="1"/>
  <c r="G25"/>
  <c r="G28" s="1"/>
  <c r="G134"/>
  <c r="D181" i="3"/>
  <c r="D186" s="1"/>
  <c r="D182"/>
  <c r="D187" s="1"/>
  <c r="D185"/>
  <c r="M96" i="6"/>
  <c r="N60"/>
  <c r="E185" i="13"/>
  <c r="E181"/>
  <c r="E186" s="1"/>
  <c r="E182"/>
  <c r="E187" s="1"/>
  <c r="I48" i="6"/>
  <c r="J149"/>
  <c r="I174"/>
  <c r="I81" s="1"/>
  <c r="I24"/>
  <c r="J50"/>
  <c r="K151"/>
  <c r="H52"/>
  <c r="I173"/>
  <c r="H35" i="3"/>
  <c r="K8" i="6" s="1"/>
  <c r="J59" i="13"/>
  <c r="H70" i="3"/>
  <c r="J46" i="13"/>
  <c r="J47" s="1"/>
  <c r="J174" i="6"/>
  <c r="J81" s="1"/>
  <c r="H85"/>
  <c r="H101" l="1"/>
  <c r="H122"/>
  <c r="N96"/>
  <c r="O60"/>
  <c r="G30"/>
  <c r="G29"/>
  <c r="G31" s="1"/>
  <c r="F61"/>
  <c r="F65" s="1"/>
  <c r="F90"/>
  <c r="F91" s="1"/>
  <c r="E32"/>
  <c r="E70"/>
  <c r="E80"/>
  <c r="E82" s="1"/>
  <c r="E93" s="1"/>
  <c r="E135"/>
  <c r="L26" i="13"/>
  <c r="L28"/>
  <c r="L30"/>
  <c r="L32"/>
  <c r="L34"/>
  <c r="L37"/>
  <c r="L39"/>
  <c r="L41"/>
  <c r="L43"/>
  <c r="L45"/>
  <c r="M14"/>
  <c r="L25"/>
  <c r="L27"/>
  <c r="L29"/>
  <c r="L31"/>
  <c r="L33"/>
  <c r="L36"/>
  <c r="L38"/>
  <c r="L40"/>
  <c r="L42"/>
  <c r="L44"/>
  <c r="F181" i="3"/>
  <c r="F186" s="1"/>
  <c r="F182"/>
  <c r="F187" s="1"/>
  <c r="F185"/>
  <c r="I21" i="6"/>
  <c r="H25"/>
  <c r="H28" s="1"/>
  <c r="H134"/>
  <c r="K9"/>
  <c r="H47" i="3"/>
  <c r="G61" i="6"/>
  <c r="G65" s="1"/>
  <c r="G90"/>
  <c r="G91" s="1"/>
  <c r="K51"/>
  <c r="L152"/>
  <c r="K47"/>
  <c r="L148"/>
  <c r="M97"/>
  <c r="N63"/>
  <c r="L50" i="13"/>
  <c r="L52"/>
  <c r="L54"/>
  <c r="L56"/>
  <c r="L58"/>
  <c r="L61"/>
  <c r="L63"/>
  <c r="L65"/>
  <c r="L67"/>
  <c r="L69"/>
  <c r="M15"/>
  <c r="L49"/>
  <c r="L51"/>
  <c r="L53"/>
  <c r="L55"/>
  <c r="L57"/>
  <c r="L60"/>
  <c r="L62"/>
  <c r="L64"/>
  <c r="L66"/>
  <c r="L68"/>
  <c r="F25" i="6"/>
  <c r="F28" s="1"/>
  <c r="F134"/>
  <c r="K14" i="3"/>
  <c r="J25"/>
  <c r="J27"/>
  <c r="J29"/>
  <c r="J31"/>
  <c r="J33"/>
  <c r="J36"/>
  <c r="J38"/>
  <c r="J40"/>
  <c r="J42"/>
  <c r="J44"/>
  <c r="J26"/>
  <c r="J30"/>
  <c r="J32"/>
  <c r="J34"/>
  <c r="J37"/>
  <c r="J39"/>
  <c r="J41"/>
  <c r="J43"/>
  <c r="J45"/>
  <c r="J28"/>
  <c r="J40" i="6"/>
  <c r="J85" s="1"/>
  <c r="I41"/>
  <c r="J18"/>
  <c r="J21" s="1"/>
  <c r="J124" s="1"/>
  <c r="K46" i="13"/>
  <c r="K70"/>
  <c r="K12" i="6"/>
  <c r="K13" s="1"/>
  <c r="H71" i="3"/>
  <c r="H73" s="1"/>
  <c r="I52" i="6"/>
  <c r="J173"/>
  <c r="K50"/>
  <c r="L151"/>
  <c r="J48"/>
  <c r="K149"/>
  <c r="M98"/>
  <c r="N17"/>
  <c r="K46"/>
  <c r="L147"/>
  <c r="O68"/>
  <c r="N107"/>
  <c r="N108" s="1"/>
  <c r="M180"/>
  <c r="L169"/>
  <c r="N19"/>
  <c r="K35" i="13"/>
  <c r="I49" i="6"/>
  <c r="J150"/>
  <c r="J153" s="1"/>
  <c r="I153"/>
  <c r="F181" i="13"/>
  <c r="F186" s="1"/>
  <c r="F182"/>
  <c r="F187" s="1"/>
  <c r="F185"/>
  <c r="O166" i="6"/>
  <c r="K15" i="3"/>
  <c r="J49"/>
  <c r="J51"/>
  <c r="J53"/>
  <c r="J55"/>
  <c r="J57"/>
  <c r="J60"/>
  <c r="J62"/>
  <c r="J64"/>
  <c r="J66"/>
  <c r="J68"/>
  <c r="J52"/>
  <c r="J50"/>
  <c r="J54"/>
  <c r="J56"/>
  <c r="J58"/>
  <c r="J61"/>
  <c r="J63"/>
  <c r="J65"/>
  <c r="J67"/>
  <c r="J69"/>
  <c r="H59" i="6"/>
  <c r="H86"/>
  <c r="M167"/>
  <c r="L181"/>
  <c r="K170"/>
  <c r="K24" s="1"/>
  <c r="L45"/>
  <c r="M146"/>
  <c r="M111" i="10"/>
  <c r="O111"/>
  <c r="L112"/>
  <c r="G27" i="9"/>
  <c r="G180" i="3"/>
  <c r="G180" i="13"/>
  <c r="H87" i="6"/>
  <c r="I53"/>
  <c r="I70" i="3"/>
  <c r="I59"/>
  <c r="L11" i="6" s="1"/>
  <c r="J71" i="13"/>
  <c r="J73" s="1"/>
  <c r="K59"/>
  <c r="I35" i="3"/>
  <c r="L8" i="6" s="1"/>
  <c r="I46" i="3"/>
  <c r="K40" i="6" l="1"/>
  <c r="K85" s="1"/>
  <c r="J41"/>
  <c r="K18"/>
  <c r="K21" s="1"/>
  <c r="K124" s="1"/>
  <c r="M112" i="10"/>
  <c r="O112"/>
  <c r="L113"/>
  <c r="M45" i="6"/>
  <c r="N146"/>
  <c r="L9"/>
  <c r="I47" i="3"/>
  <c r="I101" i="6"/>
  <c r="I104" s="1"/>
  <c r="I110" s="1"/>
  <c r="I122"/>
  <c r="G185" i="13"/>
  <c r="G181"/>
  <c r="G186" s="1"/>
  <c r="G182"/>
  <c r="G187" s="1"/>
  <c r="M181" i="6"/>
  <c r="L170"/>
  <c r="K50" i="3"/>
  <c r="K52"/>
  <c r="K54"/>
  <c r="K56"/>
  <c r="K58"/>
  <c r="K61"/>
  <c r="K63"/>
  <c r="K65"/>
  <c r="K67"/>
  <c r="K69"/>
  <c r="L15"/>
  <c r="K51"/>
  <c r="K55"/>
  <c r="K57"/>
  <c r="K60"/>
  <c r="K62"/>
  <c r="K64"/>
  <c r="K66"/>
  <c r="K68"/>
  <c r="K49"/>
  <c r="K53"/>
  <c r="P166" i="6"/>
  <c r="J49"/>
  <c r="K150"/>
  <c r="O17"/>
  <c r="K48"/>
  <c r="L149"/>
  <c r="L50"/>
  <c r="M151"/>
  <c r="J52"/>
  <c r="K173"/>
  <c r="H27" i="9"/>
  <c r="H180" i="3"/>
  <c r="H180" i="13"/>
  <c r="I59" i="6"/>
  <c r="I86"/>
  <c r="I87" s="1"/>
  <c r="B18" i="13"/>
  <c r="M49"/>
  <c r="M51"/>
  <c r="M53"/>
  <c r="M55"/>
  <c r="M57"/>
  <c r="M60"/>
  <c r="M62"/>
  <c r="M64"/>
  <c r="M66"/>
  <c r="M68"/>
  <c r="M50"/>
  <c r="M52"/>
  <c r="M54"/>
  <c r="M56"/>
  <c r="M58"/>
  <c r="M61"/>
  <c r="M63"/>
  <c r="M65"/>
  <c r="M67"/>
  <c r="M69"/>
  <c r="H29" i="6"/>
  <c r="H31" s="1"/>
  <c r="H30"/>
  <c r="I124"/>
  <c r="I23"/>
  <c r="B17" i="13"/>
  <c r="M25"/>
  <c r="M27"/>
  <c r="M29"/>
  <c r="M31"/>
  <c r="M33"/>
  <c r="M36"/>
  <c r="M38"/>
  <c r="M40"/>
  <c r="M42"/>
  <c r="M44"/>
  <c r="M26"/>
  <c r="M28"/>
  <c r="M30"/>
  <c r="M32"/>
  <c r="M34"/>
  <c r="M37"/>
  <c r="M39"/>
  <c r="M41"/>
  <c r="M43"/>
  <c r="M45"/>
  <c r="E112" i="6"/>
  <c r="E115" s="1"/>
  <c r="C7" i="10"/>
  <c r="D9" s="1"/>
  <c r="O96" i="6"/>
  <c r="P60"/>
  <c r="H104"/>
  <c r="H110" s="1"/>
  <c r="J70" i="3"/>
  <c r="K71" i="13"/>
  <c r="K174" i="6"/>
  <c r="K81" s="1"/>
  <c r="K47" i="13"/>
  <c r="J23" i="6"/>
  <c r="J35" i="3"/>
  <c r="M8" i="6" s="1"/>
  <c r="L70" i="13"/>
  <c r="L46"/>
  <c r="K153" i="6"/>
  <c r="L12"/>
  <c r="L13" s="1"/>
  <c r="I71" i="3"/>
  <c r="I73" s="1"/>
  <c r="G185"/>
  <c r="G181"/>
  <c r="G186" s="1"/>
  <c r="G182"/>
  <c r="G187" s="1"/>
  <c r="N167" i="6"/>
  <c r="H61"/>
  <c r="H65" s="1"/>
  <c r="H90"/>
  <c r="H91" s="1"/>
  <c r="N180"/>
  <c r="M169"/>
  <c r="P68"/>
  <c r="O107"/>
  <c r="O108" s="1"/>
  <c r="L46"/>
  <c r="M147"/>
  <c r="K26" i="3"/>
  <c r="K28"/>
  <c r="K30"/>
  <c r="K32"/>
  <c r="K34"/>
  <c r="K37"/>
  <c r="K39"/>
  <c r="K41"/>
  <c r="K43"/>
  <c r="K45"/>
  <c r="L14"/>
  <c r="K25"/>
  <c r="K29"/>
  <c r="K27"/>
  <c r="K31"/>
  <c r="K33"/>
  <c r="K36"/>
  <c r="K38"/>
  <c r="K40"/>
  <c r="K42"/>
  <c r="K44"/>
  <c r="F29" i="6"/>
  <c r="F31" s="1"/>
  <c r="F30"/>
  <c r="N97"/>
  <c r="O63"/>
  <c r="L47"/>
  <c r="M148"/>
  <c r="L51"/>
  <c r="M152"/>
  <c r="O19"/>
  <c r="L35" i="13"/>
  <c r="F69" i="6"/>
  <c r="E71"/>
  <c r="G32"/>
  <c r="G70"/>
  <c r="G80"/>
  <c r="G82" s="1"/>
  <c r="G93" s="1"/>
  <c r="G112" s="1"/>
  <c r="G135"/>
  <c r="J59" i="3"/>
  <c r="M11" i="6" s="1"/>
  <c r="J53"/>
  <c r="J46" i="3"/>
  <c r="L59" i="13"/>
  <c r="N98" i="6"/>
  <c r="H32" l="1"/>
  <c r="H70"/>
  <c r="H80"/>
  <c r="H82" s="1"/>
  <c r="H93" s="1"/>
  <c r="H112" s="1"/>
  <c r="H135"/>
  <c r="L40"/>
  <c r="L85" s="1"/>
  <c r="K41"/>
  <c r="L18"/>
  <c r="M14" i="3"/>
  <c r="L25"/>
  <c r="L27"/>
  <c r="L29"/>
  <c r="L31"/>
  <c r="L33"/>
  <c r="L36"/>
  <c r="L38"/>
  <c r="L40"/>
  <c r="L42"/>
  <c r="L44"/>
  <c r="L28"/>
  <c r="L26"/>
  <c r="L30"/>
  <c r="L32"/>
  <c r="L34"/>
  <c r="L37"/>
  <c r="L39"/>
  <c r="L41"/>
  <c r="L43"/>
  <c r="L45"/>
  <c r="M9" i="6"/>
  <c r="J47" i="3"/>
  <c r="J101" i="6"/>
  <c r="J122"/>
  <c r="E132"/>
  <c r="E73"/>
  <c r="E123"/>
  <c r="M51"/>
  <c r="N152"/>
  <c r="M47"/>
  <c r="N148"/>
  <c r="O97"/>
  <c r="P63"/>
  <c r="M46"/>
  <c r="N147"/>
  <c r="R68"/>
  <c r="Q68"/>
  <c r="P107"/>
  <c r="O180"/>
  <c r="N169"/>
  <c r="M12"/>
  <c r="J71" i="3"/>
  <c r="J73" s="1"/>
  <c r="E39" i="6"/>
  <c r="E42" s="1"/>
  <c r="F114"/>
  <c r="P19"/>
  <c r="Q19" s="1"/>
  <c r="M35" i="13"/>
  <c r="I25" i="6"/>
  <c r="I28" s="1"/>
  <c r="I134"/>
  <c r="B100" i="13"/>
  <c r="B102"/>
  <c r="B104"/>
  <c r="B106"/>
  <c r="B108"/>
  <c r="B111"/>
  <c r="B113"/>
  <c r="B115"/>
  <c r="B117"/>
  <c r="B119"/>
  <c r="C18"/>
  <c r="B99"/>
  <c r="B101"/>
  <c r="B103"/>
  <c r="B105"/>
  <c r="B107"/>
  <c r="B110"/>
  <c r="B112"/>
  <c r="B114"/>
  <c r="B116"/>
  <c r="B118"/>
  <c r="I61" i="6"/>
  <c r="I65" s="1"/>
  <c r="I90"/>
  <c r="I91" s="1"/>
  <c r="H181" i="3"/>
  <c r="H186" s="1"/>
  <c r="H182"/>
  <c r="H187" s="1"/>
  <c r="H185"/>
  <c r="K52" i="6"/>
  <c r="L173"/>
  <c r="M50"/>
  <c r="N151"/>
  <c r="L48"/>
  <c r="M149"/>
  <c r="K49"/>
  <c r="L150"/>
  <c r="L174"/>
  <c r="L81" s="1"/>
  <c r="L24"/>
  <c r="N45"/>
  <c r="O146"/>
  <c r="M113" i="10"/>
  <c r="O113"/>
  <c r="L114"/>
  <c r="J59" i="6"/>
  <c r="J86"/>
  <c r="J87" s="1"/>
  <c r="K46" i="3"/>
  <c r="K35"/>
  <c r="N8" i="6" s="1"/>
  <c r="L47" i="13"/>
  <c r="K73"/>
  <c r="O98" i="6"/>
  <c r="M70" i="13"/>
  <c r="K59" i="3"/>
  <c r="N11" i="6" s="1"/>
  <c r="K23"/>
  <c r="F32"/>
  <c r="F70"/>
  <c r="F71" s="1"/>
  <c r="F80"/>
  <c r="F82" s="1"/>
  <c r="F93" s="1"/>
  <c r="F112" s="1"/>
  <c r="F115" s="1"/>
  <c r="F135"/>
  <c r="O167"/>
  <c r="I27" i="9"/>
  <c r="I180" i="3"/>
  <c r="I180" i="13"/>
  <c r="J25" i="6"/>
  <c r="J28" s="1"/>
  <c r="J134"/>
  <c r="Q60"/>
  <c r="P96"/>
  <c r="R60"/>
  <c r="B11" i="10"/>
  <c r="B14"/>
  <c r="B18"/>
  <c r="B20"/>
  <c r="B22"/>
  <c r="E24"/>
  <c r="B13"/>
  <c r="B15"/>
  <c r="E19"/>
  <c r="B21"/>
  <c r="B23"/>
  <c r="B76" i="13"/>
  <c r="B78"/>
  <c r="B80"/>
  <c r="B82"/>
  <c r="B84"/>
  <c r="B87"/>
  <c r="B89"/>
  <c r="B91"/>
  <c r="B93"/>
  <c r="B95"/>
  <c r="C17"/>
  <c r="B75"/>
  <c r="B77"/>
  <c r="B79"/>
  <c r="B81"/>
  <c r="B83"/>
  <c r="B86"/>
  <c r="B88"/>
  <c r="B90"/>
  <c r="B92"/>
  <c r="B94"/>
  <c r="H181"/>
  <c r="H186" s="1"/>
  <c r="H182"/>
  <c r="H187" s="1"/>
  <c r="H185"/>
  <c r="P17" i="6"/>
  <c r="R166"/>
  <c r="Q166"/>
  <c r="M15" i="3"/>
  <c r="L49"/>
  <c r="L51"/>
  <c r="L53"/>
  <c r="L55"/>
  <c r="L57"/>
  <c r="L60"/>
  <c r="L62"/>
  <c r="L64"/>
  <c r="L66"/>
  <c r="L68"/>
  <c r="L50"/>
  <c r="L54"/>
  <c r="L56"/>
  <c r="L58"/>
  <c r="L61"/>
  <c r="L63"/>
  <c r="L65"/>
  <c r="L67"/>
  <c r="L69"/>
  <c r="L52"/>
  <c r="N181" i="6"/>
  <c r="M170"/>
  <c r="M24" s="1"/>
  <c r="M13"/>
  <c r="L71" i="13"/>
  <c r="L73" s="1"/>
  <c r="M46"/>
  <c r="M47" s="1"/>
  <c r="M59"/>
  <c r="K53" i="6"/>
  <c r="K70" i="3"/>
  <c r="G69" i="6" l="1"/>
  <c r="F123"/>
  <c r="F132"/>
  <c r="F73"/>
  <c r="K101"/>
  <c r="K104" s="1"/>
  <c r="K110" s="1"/>
  <c r="K122"/>
  <c r="N12"/>
  <c r="K71" i="3"/>
  <c r="M40" i="6"/>
  <c r="M85" s="1"/>
  <c r="L41"/>
  <c r="M18"/>
  <c r="M21" s="1"/>
  <c r="M124" s="1"/>
  <c r="O181"/>
  <c r="N170"/>
  <c r="R19"/>
  <c r="B85" i="13"/>
  <c r="Q96" i="6"/>
  <c r="I185" i="13"/>
  <c r="I181"/>
  <c r="I186" s="1"/>
  <c r="I182"/>
  <c r="I187" s="1"/>
  <c r="K25" i="6"/>
  <c r="K28" s="1"/>
  <c r="K134"/>
  <c r="N9"/>
  <c r="K47" i="3"/>
  <c r="M114" i="10"/>
  <c r="O114"/>
  <c r="L115"/>
  <c r="O45" i="6"/>
  <c r="P146"/>
  <c r="L49"/>
  <c r="L53" s="1"/>
  <c r="M150"/>
  <c r="D18" i="13"/>
  <c r="C99"/>
  <c r="C101"/>
  <c r="C103"/>
  <c r="C105"/>
  <c r="C107"/>
  <c r="C110"/>
  <c r="C112"/>
  <c r="C114"/>
  <c r="C116"/>
  <c r="C118"/>
  <c r="C100"/>
  <c r="C102"/>
  <c r="C104"/>
  <c r="C106"/>
  <c r="C108"/>
  <c r="C111"/>
  <c r="C113"/>
  <c r="C115"/>
  <c r="C117"/>
  <c r="C119"/>
  <c r="I30" i="6"/>
  <c r="I29"/>
  <c r="I31"/>
  <c r="E56"/>
  <c r="E128" s="1"/>
  <c r="E127"/>
  <c r="P180"/>
  <c r="O169"/>
  <c r="S68"/>
  <c r="R107"/>
  <c r="M26" i="3"/>
  <c r="M28"/>
  <c r="M30"/>
  <c r="M32"/>
  <c r="M34"/>
  <c r="M37"/>
  <c r="M39"/>
  <c r="M41"/>
  <c r="M43"/>
  <c r="M45"/>
  <c r="M27"/>
  <c r="M31"/>
  <c r="M33"/>
  <c r="M36"/>
  <c r="M38"/>
  <c r="M40"/>
  <c r="M42"/>
  <c r="M44"/>
  <c r="B17"/>
  <c r="M25"/>
  <c r="M29"/>
  <c r="K59" i="6"/>
  <c r="K86"/>
  <c r="K87" s="1"/>
  <c r="L59" i="3"/>
  <c r="O11" i="6" s="1"/>
  <c r="M71" i="13"/>
  <c r="M73" s="1"/>
  <c r="M174" i="6"/>
  <c r="M81" s="1"/>
  <c r="L153"/>
  <c r="B120" i="13"/>
  <c r="L46" i="3"/>
  <c r="M50"/>
  <c r="M52"/>
  <c r="M54"/>
  <c r="M56"/>
  <c r="M58"/>
  <c r="M61"/>
  <c r="M63"/>
  <c r="M65"/>
  <c r="M67"/>
  <c r="M69"/>
  <c r="M49"/>
  <c r="M53"/>
  <c r="B18"/>
  <c r="M51"/>
  <c r="M55"/>
  <c r="M57"/>
  <c r="M60"/>
  <c r="M62"/>
  <c r="M64"/>
  <c r="M66"/>
  <c r="M68"/>
  <c r="S166" i="6"/>
  <c r="R17"/>
  <c r="Q17"/>
  <c r="D17" i="13"/>
  <c r="C75"/>
  <c r="C77"/>
  <c r="C79"/>
  <c r="C81"/>
  <c r="C83"/>
  <c r="C86"/>
  <c r="C88"/>
  <c r="C90"/>
  <c r="C92"/>
  <c r="C94"/>
  <c r="C76"/>
  <c r="C78"/>
  <c r="C80"/>
  <c r="C82"/>
  <c r="C84"/>
  <c r="C87"/>
  <c r="C89"/>
  <c r="C91"/>
  <c r="C93"/>
  <c r="C95"/>
  <c r="R96" i="6"/>
  <c r="S60"/>
  <c r="J29"/>
  <c r="J30"/>
  <c r="I185" i="3"/>
  <c r="I181"/>
  <c r="I186" s="1"/>
  <c r="I182"/>
  <c r="I187" s="1"/>
  <c r="P167" i="6"/>
  <c r="F39"/>
  <c r="F42" s="1"/>
  <c r="G114"/>
  <c r="G115" s="1"/>
  <c r="C3" i="14"/>
  <c r="C44" i="10"/>
  <c r="D44" s="1"/>
  <c r="C3" i="12"/>
  <c r="H69" i="6"/>
  <c r="G71"/>
  <c r="J61"/>
  <c r="J65" s="1"/>
  <c r="J90"/>
  <c r="J91" s="1"/>
  <c r="M48"/>
  <c r="N149"/>
  <c r="N50"/>
  <c r="O151"/>
  <c r="L52"/>
  <c r="M173"/>
  <c r="J27" i="9"/>
  <c r="J180" i="3"/>
  <c r="J180" i="13"/>
  <c r="P108" i="6"/>
  <c r="Q108" s="1"/>
  <c r="Q107"/>
  <c r="N46"/>
  <c r="O147"/>
  <c r="Q63"/>
  <c r="P97"/>
  <c r="Q97" s="1"/>
  <c r="R63"/>
  <c r="N47"/>
  <c r="O148"/>
  <c r="N51"/>
  <c r="O152"/>
  <c r="J104"/>
  <c r="J110" s="1"/>
  <c r="L21"/>
  <c r="L70" i="3"/>
  <c r="B96" i="13"/>
  <c r="B97" s="1"/>
  <c r="N13" i="6"/>
  <c r="B109" i="13"/>
  <c r="L35" i="3"/>
  <c r="O8" i="6" s="1"/>
  <c r="M23" l="1"/>
  <c r="J31"/>
  <c r="J32" s="1"/>
  <c r="J70"/>
  <c r="J135"/>
  <c r="L101"/>
  <c r="L122"/>
  <c r="N40"/>
  <c r="N85" s="1"/>
  <c r="M41"/>
  <c r="N18"/>
  <c r="N21" s="1"/>
  <c r="N124" s="1"/>
  <c r="L124"/>
  <c r="L23"/>
  <c r="O46"/>
  <c r="P147"/>
  <c r="J181" i="13"/>
  <c r="J186" s="1"/>
  <c r="J182"/>
  <c r="J187" s="1"/>
  <c r="J185"/>
  <c r="I69" i="6"/>
  <c r="H71"/>
  <c r="G39"/>
  <c r="G42" s="1"/>
  <c r="H114"/>
  <c r="H115" s="1"/>
  <c r="C45" i="10"/>
  <c r="D45" s="1"/>
  <c r="D3" i="14"/>
  <c r="D3" i="12"/>
  <c r="R167" i="6"/>
  <c r="Q167"/>
  <c r="S19"/>
  <c r="C85" i="13"/>
  <c r="S17" i="6"/>
  <c r="T166"/>
  <c r="C17" i="3"/>
  <c r="B75"/>
  <c r="B77"/>
  <c r="B79"/>
  <c r="B81"/>
  <c r="B83"/>
  <c r="B86"/>
  <c r="B88"/>
  <c r="B90"/>
  <c r="B92"/>
  <c r="B94"/>
  <c r="B76"/>
  <c r="B80"/>
  <c r="B82"/>
  <c r="B84"/>
  <c r="B87"/>
  <c r="B89"/>
  <c r="B91"/>
  <c r="B93"/>
  <c r="B95"/>
  <c r="B78"/>
  <c r="T68" i="6"/>
  <c r="S107"/>
  <c r="S108" s="1"/>
  <c r="I32"/>
  <c r="I70"/>
  <c r="I80"/>
  <c r="I82" s="1"/>
  <c r="I93" s="1"/>
  <c r="I112" s="1"/>
  <c r="I135"/>
  <c r="M49"/>
  <c r="M53" s="1"/>
  <c r="N150"/>
  <c r="M153"/>
  <c r="P45"/>
  <c r="Q146"/>
  <c r="R146"/>
  <c r="P181"/>
  <c r="O170"/>
  <c r="L59"/>
  <c r="L86"/>
  <c r="L87" s="1"/>
  <c r="M25"/>
  <c r="M28" s="1"/>
  <c r="M134"/>
  <c r="B121" i="13"/>
  <c r="B123" s="1"/>
  <c r="C109"/>
  <c r="P98" i="6"/>
  <c r="O12"/>
  <c r="L71" i="3"/>
  <c r="O51" i="6"/>
  <c r="P152"/>
  <c r="O47"/>
  <c r="P148"/>
  <c r="R97"/>
  <c r="S63"/>
  <c r="J181" i="3"/>
  <c r="J186" s="1"/>
  <c r="J182"/>
  <c r="J187" s="1"/>
  <c r="J185"/>
  <c r="M52" i="6"/>
  <c r="N173"/>
  <c r="O50"/>
  <c r="P151"/>
  <c r="N48"/>
  <c r="O149"/>
  <c r="N153"/>
  <c r="G123"/>
  <c r="G73"/>
  <c r="G132"/>
  <c r="F56"/>
  <c r="F128" s="1"/>
  <c r="F127"/>
  <c r="S96"/>
  <c r="T60"/>
  <c r="D76" i="13"/>
  <c r="D78"/>
  <c r="D80"/>
  <c r="D82"/>
  <c r="D84"/>
  <c r="D87"/>
  <c r="D89"/>
  <c r="D91"/>
  <c r="D93"/>
  <c r="D95"/>
  <c r="E17"/>
  <c r="D75"/>
  <c r="D77"/>
  <c r="D79"/>
  <c r="D81"/>
  <c r="D83"/>
  <c r="D86"/>
  <c r="D88"/>
  <c r="D90"/>
  <c r="D92"/>
  <c r="D94"/>
  <c r="C18" i="3"/>
  <c r="B99"/>
  <c r="B101"/>
  <c r="B103"/>
  <c r="B105"/>
  <c r="B107"/>
  <c r="B110"/>
  <c r="B112"/>
  <c r="B114"/>
  <c r="B116"/>
  <c r="B118"/>
  <c r="B102"/>
  <c r="B100"/>
  <c r="B104"/>
  <c r="B106"/>
  <c r="B108"/>
  <c r="B111"/>
  <c r="B113"/>
  <c r="B115"/>
  <c r="B117"/>
  <c r="B119"/>
  <c r="O9" i="6"/>
  <c r="L47" i="3"/>
  <c r="K61" i="6"/>
  <c r="K65" s="1"/>
  <c r="K90"/>
  <c r="K91" s="1"/>
  <c r="R108"/>
  <c r="R180"/>
  <c r="P169"/>
  <c r="Q169" s="1"/>
  <c r="D100" i="13"/>
  <c r="D102"/>
  <c r="D104"/>
  <c r="D106"/>
  <c r="D108"/>
  <c r="D111"/>
  <c r="D113"/>
  <c r="D115"/>
  <c r="D117"/>
  <c r="D119"/>
  <c r="E18"/>
  <c r="D99"/>
  <c r="D101"/>
  <c r="D103"/>
  <c r="D105"/>
  <c r="D107"/>
  <c r="D110"/>
  <c r="D112"/>
  <c r="D114"/>
  <c r="D116"/>
  <c r="D118"/>
  <c r="M115" i="10"/>
  <c r="O115"/>
  <c r="L116"/>
  <c r="K30" i="6"/>
  <c r="K29"/>
  <c r="N24"/>
  <c r="N174"/>
  <c r="N81" s="1"/>
  <c r="C96" i="13"/>
  <c r="C97" s="1"/>
  <c r="M70" i="3"/>
  <c r="M59"/>
  <c r="P11" i="6" s="1"/>
  <c r="O13"/>
  <c r="M35" i="3"/>
  <c r="P8" i="6" s="1"/>
  <c r="Q8" s="1"/>
  <c r="M46" i="3"/>
  <c r="C120" i="13"/>
  <c r="C121" s="1"/>
  <c r="C123" s="1"/>
  <c r="Q98" i="6"/>
  <c r="K73" i="3"/>
  <c r="J80" i="6" l="1"/>
  <c r="J82" s="1"/>
  <c r="J93" s="1"/>
  <c r="J112" s="1"/>
  <c r="K31"/>
  <c r="K32"/>
  <c r="K70"/>
  <c r="K80"/>
  <c r="K82" s="1"/>
  <c r="K93" s="1"/>
  <c r="K112" s="1"/>
  <c r="K135"/>
  <c r="M101"/>
  <c r="M104" s="1"/>
  <c r="M110" s="1"/>
  <c r="M122"/>
  <c r="K27" i="9"/>
  <c r="K180" i="3"/>
  <c r="K180" i="13"/>
  <c r="Q11" i="6"/>
  <c r="P9"/>
  <c r="Q9" s="1"/>
  <c r="M47" i="3"/>
  <c r="O40" i="6"/>
  <c r="O85" s="1"/>
  <c r="N41"/>
  <c r="O18"/>
  <c r="O21" s="1"/>
  <c r="P12"/>
  <c r="Q12" s="1"/>
  <c r="M71" i="3"/>
  <c r="M73" s="1"/>
  <c r="M116" i="10"/>
  <c r="O116"/>
  <c r="L117"/>
  <c r="C100" i="3"/>
  <c r="C102"/>
  <c r="C104"/>
  <c r="C106"/>
  <c r="C108"/>
  <c r="C111"/>
  <c r="C113"/>
  <c r="C115"/>
  <c r="C117"/>
  <c r="C119"/>
  <c r="D18"/>
  <c r="C101"/>
  <c r="C105"/>
  <c r="C107"/>
  <c r="C110"/>
  <c r="C112"/>
  <c r="C114"/>
  <c r="C116"/>
  <c r="C118"/>
  <c r="C99"/>
  <c r="C103"/>
  <c r="T19" i="6"/>
  <c r="D85" i="13"/>
  <c r="T96" i="6"/>
  <c r="U60"/>
  <c r="O48"/>
  <c r="P149"/>
  <c r="P50"/>
  <c r="Q50" s="1"/>
  <c r="R151"/>
  <c r="Q151"/>
  <c r="N52"/>
  <c r="O173"/>
  <c r="M30"/>
  <c r="M29"/>
  <c r="L61"/>
  <c r="L65" s="1"/>
  <c r="L90"/>
  <c r="L91" s="1"/>
  <c r="R181"/>
  <c r="P170"/>
  <c r="Q170" s="1"/>
  <c r="R45"/>
  <c r="S146"/>
  <c r="Q45"/>
  <c r="N49"/>
  <c r="O150"/>
  <c r="U68"/>
  <c r="T107"/>
  <c r="U166"/>
  <c r="T17"/>
  <c r="G56"/>
  <c r="G128" s="1"/>
  <c r="G127"/>
  <c r="J69"/>
  <c r="I71"/>
  <c r="P46"/>
  <c r="Q46" s="1"/>
  <c r="Q147"/>
  <c r="R147"/>
  <c r="L25"/>
  <c r="L28" s="1"/>
  <c r="L134"/>
  <c r="M59"/>
  <c r="M86"/>
  <c r="M87" s="1"/>
  <c r="L104"/>
  <c r="L110" s="1"/>
  <c r="D109" i="13"/>
  <c r="B120" i="3"/>
  <c r="B85"/>
  <c r="R8" i="6" s="1"/>
  <c r="R98"/>
  <c r="P24"/>
  <c r="Q24"/>
  <c r="N23"/>
  <c r="F18" i="13"/>
  <c r="E99"/>
  <c r="E101"/>
  <c r="E103"/>
  <c r="E105"/>
  <c r="E107"/>
  <c r="E110"/>
  <c r="E112"/>
  <c r="E114"/>
  <c r="E116"/>
  <c r="E118"/>
  <c r="E100"/>
  <c r="E102"/>
  <c r="E104"/>
  <c r="E106"/>
  <c r="E108"/>
  <c r="E111"/>
  <c r="E113"/>
  <c r="E115"/>
  <c r="E117"/>
  <c r="E119"/>
  <c r="S180" i="6"/>
  <c r="R169"/>
  <c r="F17" i="13"/>
  <c r="E75"/>
  <c r="E77"/>
  <c r="E79"/>
  <c r="E81"/>
  <c r="E83"/>
  <c r="E86"/>
  <c r="E88"/>
  <c r="E90"/>
  <c r="E92"/>
  <c r="E94"/>
  <c r="E76"/>
  <c r="E78"/>
  <c r="E80"/>
  <c r="E82"/>
  <c r="E84"/>
  <c r="E87"/>
  <c r="E89"/>
  <c r="E91"/>
  <c r="E93"/>
  <c r="E95"/>
  <c r="S97" i="6"/>
  <c r="T63"/>
  <c r="P47"/>
  <c r="Q47" s="1"/>
  <c r="R148"/>
  <c r="Q148"/>
  <c r="P51"/>
  <c r="Q51" s="1"/>
  <c r="R152"/>
  <c r="Q152"/>
  <c r="O174"/>
  <c r="O81" s="1"/>
  <c r="O24"/>
  <c r="C76" i="3"/>
  <c r="C78"/>
  <c r="C80"/>
  <c r="C82"/>
  <c r="C84"/>
  <c r="C87"/>
  <c r="C89"/>
  <c r="C91"/>
  <c r="C93"/>
  <c r="C95"/>
  <c r="D17"/>
  <c r="C75"/>
  <c r="C79"/>
  <c r="C77"/>
  <c r="C81"/>
  <c r="C83"/>
  <c r="C86"/>
  <c r="C88"/>
  <c r="C90"/>
  <c r="C92"/>
  <c r="C94"/>
  <c r="S167" i="6"/>
  <c r="H39"/>
  <c r="H42" s="1"/>
  <c r="I114"/>
  <c r="E3" i="14"/>
  <c r="C46" i="10"/>
  <c r="D46" s="1"/>
  <c r="E3" i="12"/>
  <c r="H123" i="6"/>
  <c r="H132"/>
  <c r="H73"/>
  <c r="D120" i="13"/>
  <c r="D121" s="1"/>
  <c r="B109" i="3"/>
  <c r="R11" i="6" s="1"/>
  <c r="D96" i="13"/>
  <c r="D97" s="1"/>
  <c r="S98" i="6"/>
  <c r="N53"/>
  <c r="L73" i="3"/>
  <c r="I115" i="6"/>
  <c r="B96" i="3"/>
  <c r="P174" i="6"/>
  <c r="P81" s="1"/>
  <c r="M31" l="1"/>
  <c r="C109" i="3"/>
  <c r="S11" i="6" s="1"/>
  <c r="M32"/>
  <c r="M70"/>
  <c r="M80"/>
  <c r="M82" s="1"/>
  <c r="M135"/>
  <c r="I39"/>
  <c r="I42" s="1"/>
  <c r="J114"/>
  <c r="J115" s="1"/>
  <c r="C47" i="10"/>
  <c r="D47" s="1"/>
  <c r="F3" i="14"/>
  <c r="F3" i="12"/>
  <c r="L27" i="9"/>
  <c r="L180" i="3"/>
  <c r="L180" i="13"/>
  <c r="R9" i="6"/>
  <c r="B97" i="3"/>
  <c r="N101" i="6"/>
  <c r="N104" s="1"/>
  <c r="N110" s="1"/>
  <c r="N122"/>
  <c r="T167"/>
  <c r="E17" i="3"/>
  <c r="D75"/>
  <c r="D77"/>
  <c r="D79"/>
  <c r="D81"/>
  <c r="D83"/>
  <c r="D86"/>
  <c r="D88"/>
  <c r="D90"/>
  <c r="D92"/>
  <c r="D94"/>
  <c r="D78"/>
  <c r="D76"/>
  <c r="D80"/>
  <c r="D82"/>
  <c r="D84"/>
  <c r="D87"/>
  <c r="D89"/>
  <c r="D91"/>
  <c r="D93"/>
  <c r="D95"/>
  <c r="R51" i="6"/>
  <c r="S152"/>
  <c r="U19"/>
  <c r="E85" i="13"/>
  <c r="F100"/>
  <c r="F102"/>
  <c r="F104"/>
  <c r="F106"/>
  <c r="F108"/>
  <c r="F111"/>
  <c r="F113"/>
  <c r="F115"/>
  <c r="F117"/>
  <c r="F119"/>
  <c r="G18"/>
  <c r="F99"/>
  <c r="F101"/>
  <c r="F103"/>
  <c r="F105"/>
  <c r="F107"/>
  <c r="F110"/>
  <c r="F112"/>
  <c r="F114"/>
  <c r="F116"/>
  <c r="F118"/>
  <c r="N25" i="6"/>
  <c r="N28" s="1"/>
  <c r="N134"/>
  <c r="R46"/>
  <c r="S147"/>
  <c r="K69"/>
  <c r="J71"/>
  <c r="U17"/>
  <c r="T108"/>
  <c r="S45"/>
  <c r="T146"/>
  <c r="R50"/>
  <c r="S151"/>
  <c r="P48"/>
  <c r="Q48" s="1"/>
  <c r="R149"/>
  <c r="Q149"/>
  <c r="U96"/>
  <c r="V60"/>
  <c r="E18" i="3"/>
  <c r="D99"/>
  <c r="D101"/>
  <c r="D103"/>
  <c r="D105"/>
  <c r="D107"/>
  <c r="D110"/>
  <c r="D112"/>
  <c r="D114"/>
  <c r="D116"/>
  <c r="D118"/>
  <c r="D100"/>
  <c r="D104"/>
  <c r="D106"/>
  <c r="D108"/>
  <c r="D111"/>
  <c r="D113"/>
  <c r="D115"/>
  <c r="D117"/>
  <c r="D119"/>
  <c r="D102"/>
  <c r="M27" i="9"/>
  <c r="B30" s="1"/>
  <c r="M180" i="3"/>
  <c r="M180" i="13"/>
  <c r="O124" i="6"/>
  <c r="K185" i="13"/>
  <c r="K181"/>
  <c r="K186" s="1"/>
  <c r="K182"/>
  <c r="K187" s="1"/>
  <c r="D123"/>
  <c r="C96" i="3"/>
  <c r="E120" i="13"/>
  <c r="C120" i="3"/>
  <c r="Q13" i="6"/>
  <c r="H56"/>
  <c r="H128" s="1"/>
  <c r="H127"/>
  <c r="R47"/>
  <c r="S148"/>
  <c r="T97"/>
  <c r="U63"/>
  <c r="F76" i="13"/>
  <c r="F78"/>
  <c r="F80"/>
  <c r="F82"/>
  <c r="F84"/>
  <c r="F87"/>
  <c r="F89"/>
  <c r="F91"/>
  <c r="F93"/>
  <c r="F95"/>
  <c r="G17"/>
  <c r="F75"/>
  <c r="F77"/>
  <c r="F79"/>
  <c r="F81"/>
  <c r="F83"/>
  <c r="F86"/>
  <c r="F88"/>
  <c r="F90"/>
  <c r="F92"/>
  <c r="F94"/>
  <c r="T180" i="6"/>
  <c r="S169"/>
  <c r="R12"/>
  <c r="B121" i="3"/>
  <c r="B123" s="1"/>
  <c r="M61" i="6"/>
  <c r="M65" s="1"/>
  <c r="M90"/>
  <c r="M91" s="1"/>
  <c r="L29"/>
  <c r="L31" s="1"/>
  <c r="L30"/>
  <c r="I123"/>
  <c r="I132"/>
  <c r="I73"/>
  <c r="V166"/>
  <c r="V68"/>
  <c r="U107"/>
  <c r="U108" s="1"/>
  <c r="O49"/>
  <c r="P150"/>
  <c r="O153"/>
  <c r="S181"/>
  <c r="R170"/>
  <c r="O52"/>
  <c r="P173"/>
  <c r="M117" i="10"/>
  <c r="O117"/>
  <c r="L118"/>
  <c r="N59" i="6"/>
  <c r="N86"/>
  <c r="N87" s="1"/>
  <c r="K185" i="3"/>
  <c r="K181"/>
  <c r="K186" s="1"/>
  <c r="K182"/>
  <c r="K187" s="1"/>
  <c r="C85"/>
  <c r="S8" i="6" s="1"/>
  <c r="E96" i="13"/>
  <c r="E97" s="1"/>
  <c r="E109"/>
  <c r="O53" i="6"/>
  <c r="T98"/>
  <c r="O23"/>
  <c r="P13"/>
  <c r="L32" l="1"/>
  <c r="L70"/>
  <c r="L80"/>
  <c r="L82" s="1"/>
  <c r="L93" s="1"/>
  <c r="L112" s="1"/>
  <c r="L135"/>
  <c r="T181"/>
  <c r="S170"/>
  <c r="S174" s="1"/>
  <c r="S81" s="1"/>
  <c r="W68"/>
  <c r="V107"/>
  <c r="V108" s="1"/>
  <c r="U180"/>
  <c r="T169"/>
  <c r="O25"/>
  <c r="O28" s="1"/>
  <c r="O134"/>
  <c r="O101"/>
  <c r="O104" s="1"/>
  <c r="O110" s="1"/>
  <c r="O122"/>
  <c r="N61"/>
  <c r="N65" s="1"/>
  <c r="N90"/>
  <c r="N91" s="1"/>
  <c r="P52"/>
  <c r="Q52" s="1"/>
  <c r="Q173"/>
  <c r="Q174" s="1"/>
  <c r="Q81" s="1"/>
  <c r="R173"/>
  <c r="R174"/>
  <c r="R81" s="1"/>
  <c r="R24"/>
  <c r="N27" i="9"/>
  <c r="N180" i="3"/>
  <c r="N180" i="13"/>
  <c r="H17"/>
  <c r="G75"/>
  <c r="G77"/>
  <c r="G79"/>
  <c r="G81"/>
  <c r="G83"/>
  <c r="G86"/>
  <c r="G88"/>
  <c r="G90"/>
  <c r="G92"/>
  <c r="G94"/>
  <c r="G76"/>
  <c r="G78"/>
  <c r="G80"/>
  <c r="G82"/>
  <c r="G84"/>
  <c r="G87"/>
  <c r="G89"/>
  <c r="G91"/>
  <c r="G93"/>
  <c r="G95"/>
  <c r="S12" i="6"/>
  <c r="C121" i="3"/>
  <c r="S9" i="6"/>
  <c r="C97" i="3"/>
  <c r="M185" i="13"/>
  <c r="M181"/>
  <c r="M186" s="1"/>
  <c r="M182"/>
  <c r="M187" s="1"/>
  <c r="B32" i="9"/>
  <c r="B31"/>
  <c r="V96" i="6"/>
  <c r="W60"/>
  <c r="V17"/>
  <c r="L69"/>
  <c r="K71"/>
  <c r="N29"/>
  <c r="N31"/>
  <c r="N30"/>
  <c r="S51"/>
  <c r="T152"/>
  <c r="E76" i="3"/>
  <c r="E78"/>
  <c r="E80"/>
  <c r="E82"/>
  <c r="E84"/>
  <c r="E87"/>
  <c r="E89"/>
  <c r="E91"/>
  <c r="E93"/>
  <c r="E95"/>
  <c r="E77"/>
  <c r="E81"/>
  <c r="E83"/>
  <c r="E86"/>
  <c r="E88"/>
  <c r="E90"/>
  <c r="E92"/>
  <c r="E94"/>
  <c r="F17"/>
  <c r="E75"/>
  <c r="E79"/>
  <c r="L181" i="13"/>
  <c r="L186" s="1"/>
  <c r="L182"/>
  <c r="L187" s="1"/>
  <c r="L185"/>
  <c r="J39" i="6"/>
  <c r="J42" s="1"/>
  <c r="K114"/>
  <c r="K115" s="1"/>
  <c r="G3" i="14"/>
  <c r="C48" i="10"/>
  <c r="D48" s="1"/>
  <c r="G3" i="12"/>
  <c r="F96" i="13"/>
  <c r="E121"/>
  <c r="E123" s="1"/>
  <c r="D109" i="3"/>
  <c r="T11" i="6" s="1"/>
  <c r="F109" i="13"/>
  <c r="D96" i="3"/>
  <c r="S24" i="6"/>
  <c r="P40"/>
  <c r="O41"/>
  <c r="P18"/>
  <c r="M118" i="10"/>
  <c r="O118"/>
  <c r="L119"/>
  <c r="P49" i="6"/>
  <c r="R150"/>
  <c r="Q150"/>
  <c r="P153"/>
  <c r="Q153" s="1"/>
  <c r="W166"/>
  <c r="V19"/>
  <c r="F85" i="13"/>
  <c r="U97" i="6"/>
  <c r="V63"/>
  <c r="S47"/>
  <c r="T148"/>
  <c r="M185" i="3"/>
  <c r="M181"/>
  <c r="M186" s="1"/>
  <c r="M182"/>
  <c r="M187" s="1"/>
  <c r="E100"/>
  <c r="E102"/>
  <c r="E104"/>
  <c r="E106"/>
  <c r="E108"/>
  <c r="E111"/>
  <c r="E113"/>
  <c r="E115"/>
  <c r="E117"/>
  <c r="E119"/>
  <c r="E99"/>
  <c r="E103"/>
  <c r="F18"/>
  <c r="E101"/>
  <c r="E105"/>
  <c r="E107"/>
  <c r="E110"/>
  <c r="E112"/>
  <c r="E114"/>
  <c r="E116"/>
  <c r="E118"/>
  <c r="U98" i="6"/>
  <c r="R48"/>
  <c r="S149"/>
  <c r="S50"/>
  <c r="T151"/>
  <c r="T45"/>
  <c r="U146"/>
  <c r="J123"/>
  <c r="J132"/>
  <c r="J73"/>
  <c r="S46"/>
  <c r="T147"/>
  <c r="H18" i="13"/>
  <c r="G99"/>
  <c r="G101"/>
  <c r="G103"/>
  <c r="G105"/>
  <c r="G107"/>
  <c r="G110"/>
  <c r="G112"/>
  <c r="G114"/>
  <c r="G116"/>
  <c r="G118"/>
  <c r="G100"/>
  <c r="G102"/>
  <c r="G104"/>
  <c r="G106"/>
  <c r="G108"/>
  <c r="G111"/>
  <c r="G113"/>
  <c r="G115"/>
  <c r="G117"/>
  <c r="G119"/>
  <c r="U167" i="6"/>
  <c r="L181" i="3"/>
  <c r="L186" s="1"/>
  <c r="L182"/>
  <c r="L187" s="1"/>
  <c r="L185"/>
  <c r="I56" i="6"/>
  <c r="I128" s="1"/>
  <c r="I127"/>
  <c r="R13"/>
  <c r="D120" i="3"/>
  <c r="F120" i="13"/>
  <c r="F121" s="1"/>
  <c r="D85" i="3"/>
  <c r="T8" i="6" s="1"/>
  <c r="M93"/>
  <c r="M112" s="1"/>
  <c r="R40" l="1"/>
  <c r="R85" s="1"/>
  <c r="P41"/>
  <c r="T12"/>
  <c r="D121" i="3"/>
  <c r="V167" i="6"/>
  <c r="T46"/>
  <c r="U147"/>
  <c r="U45"/>
  <c r="V146"/>
  <c r="T50"/>
  <c r="U151"/>
  <c r="S48"/>
  <c r="T149"/>
  <c r="G18" i="3"/>
  <c r="F99"/>
  <c r="F101"/>
  <c r="F103"/>
  <c r="F105"/>
  <c r="F107"/>
  <c r="F110"/>
  <c r="F112"/>
  <c r="F114"/>
  <c r="F116"/>
  <c r="F118"/>
  <c r="F102"/>
  <c r="F100"/>
  <c r="F104"/>
  <c r="F106"/>
  <c r="F108"/>
  <c r="F111"/>
  <c r="F113"/>
  <c r="F115"/>
  <c r="F117"/>
  <c r="F119"/>
  <c r="T47" i="6"/>
  <c r="U148"/>
  <c r="V97"/>
  <c r="W63"/>
  <c r="Q49"/>
  <c r="P53"/>
  <c r="R18"/>
  <c r="P21"/>
  <c r="Q18"/>
  <c r="Q40"/>
  <c r="P85"/>
  <c r="K39"/>
  <c r="K42" s="1"/>
  <c r="L114"/>
  <c r="C49" i="10"/>
  <c r="D49" s="1"/>
  <c r="H3" i="14"/>
  <c r="H3" i="12"/>
  <c r="T51" i="6"/>
  <c r="U152"/>
  <c r="M69"/>
  <c r="L71"/>
  <c r="W17"/>
  <c r="W19"/>
  <c r="G85" i="13"/>
  <c r="N181"/>
  <c r="N186" s="1"/>
  <c r="N182"/>
  <c r="N187" s="1"/>
  <c r="N185"/>
  <c r="R52" i="6"/>
  <c r="S173"/>
  <c r="O30"/>
  <c r="O29"/>
  <c r="O31" s="1"/>
  <c r="V180"/>
  <c r="U169"/>
  <c r="X68"/>
  <c r="W107"/>
  <c r="G109" i="13"/>
  <c r="E120" i="3"/>
  <c r="E109"/>
  <c r="U11" i="6" s="1"/>
  <c r="F97" i="13"/>
  <c r="E85" i="3"/>
  <c r="U8" i="6" s="1"/>
  <c r="E96" i="3"/>
  <c r="V98" i="6"/>
  <c r="C123" i="3"/>
  <c r="L115" i="6"/>
  <c r="H100" i="13"/>
  <c r="H102"/>
  <c r="H104"/>
  <c r="H106"/>
  <c r="H108"/>
  <c r="H111"/>
  <c r="H113"/>
  <c r="H115"/>
  <c r="H117"/>
  <c r="H119"/>
  <c r="I18"/>
  <c r="H99"/>
  <c r="H101"/>
  <c r="H103"/>
  <c r="H105"/>
  <c r="H107"/>
  <c r="H110"/>
  <c r="H112"/>
  <c r="H114"/>
  <c r="H116"/>
  <c r="H118"/>
  <c r="X166" i="6"/>
  <c r="R49"/>
  <c r="S150"/>
  <c r="R153"/>
  <c r="M119" i="10"/>
  <c r="O119"/>
  <c r="L120"/>
  <c r="O59" i="6"/>
  <c r="O86"/>
  <c r="O87" s="1"/>
  <c r="T9"/>
  <c r="D97" i="3"/>
  <c r="J56" i="6"/>
  <c r="J128" s="1"/>
  <c r="J127"/>
  <c r="G17" i="3"/>
  <c r="F75"/>
  <c r="F77"/>
  <c r="F79"/>
  <c r="F81"/>
  <c r="F83"/>
  <c r="F86"/>
  <c r="F88"/>
  <c r="F90"/>
  <c r="F92"/>
  <c r="F94"/>
  <c r="F76"/>
  <c r="F80"/>
  <c r="F82"/>
  <c r="F84"/>
  <c r="F87"/>
  <c r="F89"/>
  <c r="F91"/>
  <c r="F93"/>
  <c r="F95"/>
  <c r="F78"/>
  <c r="N32" i="6"/>
  <c r="N70"/>
  <c r="N80"/>
  <c r="N82" s="1"/>
  <c r="N93" s="1"/>
  <c r="N112" s="1"/>
  <c r="N135"/>
  <c r="K123"/>
  <c r="K73"/>
  <c r="K132"/>
  <c r="W96"/>
  <c r="X60"/>
  <c r="H76" i="13"/>
  <c r="H78"/>
  <c r="H80"/>
  <c r="H82"/>
  <c r="H84"/>
  <c r="H87"/>
  <c r="H89"/>
  <c r="H91"/>
  <c r="H93"/>
  <c r="H95"/>
  <c r="I17"/>
  <c r="H75"/>
  <c r="H77"/>
  <c r="H79"/>
  <c r="H81"/>
  <c r="H83"/>
  <c r="H86"/>
  <c r="H88"/>
  <c r="H90"/>
  <c r="H92"/>
  <c r="H94"/>
  <c r="N181" i="3"/>
  <c r="N186" s="1"/>
  <c r="N182"/>
  <c r="N187" s="1"/>
  <c r="N185"/>
  <c r="U181" i="6"/>
  <c r="T170"/>
  <c r="F123" i="13"/>
  <c r="G120"/>
  <c r="G121" s="1"/>
  <c r="R53" i="6"/>
  <c r="R101" s="1"/>
  <c r="S13"/>
  <c r="G96" i="13"/>
  <c r="G97" s="1"/>
  <c r="S153" i="6"/>
  <c r="H96" i="13" l="1"/>
  <c r="O32" i="6"/>
  <c r="O70"/>
  <c r="O80"/>
  <c r="O82" s="1"/>
  <c r="O135"/>
  <c r="S40"/>
  <c r="S85" s="1"/>
  <c r="R41"/>
  <c r="V181"/>
  <c r="U170"/>
  <c r="U24" s="1"/>
  <c r="R104"/>
  <c r="R110" s="1"/>
  <c r="T174"/>
  <c r="T81" s="1"/>
  <c r="T24"/>
  <c r="X19"/>
  <c r="H85" i="13"/>
  <c r="X96" i="6"/>
  <c r="Y60"/>
  <c r="M120" i="10"/>
  <c r="O120"/>
  <c r="L121"/>
  <c r="S49" i="6"/>
  <c r="T150"/>
  <c r="Y166"/>
  <c r="L39"/>
  <c r="L42" s="1"/>
  <c r="M114"/>
  <c r="M115" s="1"/>
  <c r="I3" i="14"/>
  <c r="C50" i="10"/>
  <c r="D50" s="1"/>
  <c r="I3" i="12"/>
  <c r="O27" i="9"/>
  <c r="O180" i="3"/>
  <c r="O180" i="13"/>
  <c r="U9" i="6"/>
  <c r="E97" i="3"/>
  <c r="U12" i="6"/>
  <c r="E121" i="3"/>
  <c r="E123" s="1"/>
  <c r="X17" i="6"/>
  <c r="N69"/>
  <c r="M71"/>
  <c r="Q85"/>
  <c r="R21"/>
  <c r="Q53"/>
  <c r="Q122" s="1"/>
  <c r="P101"/>
  <c r="P122"/>
  <c r="W97"/>
  <c r="X63"/>
  <c r="U47"/>
  <c r="V148"/>
  <c r="G100" i="3"/>
  <c r="G102"/>
  <c r="G104"/>
  <c r="G106"/>
  <c r="G108"/>
  <c r="G111"/>
  <c r="G113"/>
  <c r="G115"/>
  <c r="G117"/>
  <c r="G119"/>
  <c r="H18"/>
  <c r="G101"/>
  <c r="G105"/>
  <c r="G107"/>
  <c r="G110"/>
  <c r="G112"/>
  <c r="G114"/>
  <c r="G116"/>
  <c r="G118"/>
  <c r="G99"/>
  <c r="G103"/>
  <c r="V45" i="6"/>
  <c r="W146"/>
  <c r="U46"/>
  <c r="V147"/>
  <c r="W167"/>
  <c r="G123" i="13"/>
  <c r="F85" i="3"/>
  <c r="V8" i="6" s="1"/>
  <c r="H109" i="13"/>
  <c r="F120" i="3"/>
  <c r="S53" i="6"/>
  <c r="S101" s="1"/>
  <c r="S104" s="1"/>
  <c r="S110" s="1"/>
  <c r="U174"/>
  <c r="U81" s="1"/>
  <c r="J17" i="13"/>
  <c r="I75"/>
  <c r="I77"/>
  <c r="I79"/>
  <c r="I81"/>
  <c r="I83"/>
  <c r="I86"/>
  <c r="I88"/>
  <c r="I90"/>
  <c r="I92"/>
  <c r="I94"/>
  <c r="I76"/>
  <c r="I78"/>
  <c r="I80"/>
  <c r="I82"/>
  <c r="I84"/>
  <c r="I87"/>
  <c r="I89"/>
  <c r="I91"/>
  <c r="I93"/>
  <c r="I95"/>
  <c r="W98" i="6"/>
  <c r="G76" i="3"/>
  <c r="G78"/>
  <c r="G80"/>
  <c r="G82"/>
  <c r="G84"/>
  <c r="G87"/>
  <c r="G89"/>
  <c r="G91"/>
  <c r="G93"/>
  <c r="G95"/>
  <c r="H17"/>
  <c r="G75"/>
  <c r="G79"/>
  <c r="G77"/>
  <c r="G81"/>
  <c r="G83"/>
  <c r="G86"/>
  <c r="G88"/>
  <c r="G90"/>
  <c r="G92"/>
  <c r="G94"/>
  <c r="O61" i="6"/>
  <c r="O65" s="1"/>
  <c r="O90"/>
  <c r="O91" s="1"/>
  <c r="J18" i="13"/>
  <c r="I99"/>
  <c r="I101"/>
  <c r="I103"/>
  <c r="I105"/>
  <c r="I107"/>
  <c r="I110"/>
  <c r="I112"/>
  <c r="I114"/>
  <c r="I116"/>
  <c r="I118"/>
  <c r="I100"/>
  <c r="I102"/>
  <c r="I104"/>
  <c r="I106"/>
  <c r="I108"/>
  <c r="I111"/>
  <c r="I113"/>
  <c r="I115"/>
  <c r="I117"/>
  <c r="I119"/>
  <c r="W108" i="6"/>
  <c r="Y68"/>
  <c r="X107"/>
  <c r="X108" s="1"/>
  <c r="W180"/>
  <c r="V169"/>
  <c r="S52"/>
  <c r="T173"/>
  <c r="L123"/>
  <c r="L132"/>
  <c r="L73"/>
  <c r="U51"/>
  <c r="V152"/>
  <c r="K56"/>
  <c r="K128" s="1"/>
  <c r="K127"/>
  <c r="P124"/>
  <c r="Q21"/>
  <c r="P23"/>
  <c r="T48"/>
  <c r="U149"/>
  <c r="T153"/>
  <c r="U50"/>
  <c r="V151"/>
  <c r="Q41"/>
  <c r="Q86" s="1"/>
  <c r="P59"/>
  <c r="P86"/>
  <c r="P87" s="1"/>
  <c r="H97" i="13"/>
  <c r="F96" i="3"/>
  <c r="H120" i="13"/>
  <c r="H121" s="1"/>
  <c r="H123" s="1"/>
  <c r="U13" i="6"/>
  <c r="T13"/>
  <c r="S18"/>
  <c r="S21" s="1"/>
  <c r="S124" s="1"/>
  <c r="F109" i="3"/>
  <c r="V11" i="6" s="1"/>
  <c r="D123" i="3"/>
  <c r="R122" i="6"/>
  <c r="P27" i="9" l="1"/>
  <c r="P180" i="3"/>
  <c r="P180" i="13"/>
  <c r="U40" i="6"/>
  <c r="T41"/>
  <c r="U18"/>
  <c r="U21" s="1"/>
  <c r="U124" s="1"/>
  <c r="V9"/>
  <c r="F97" i="3"/>
  <c r="T40" i="6"/>
  <c r="T85" s="1"/>
  <c r="S41"/>
  <c r="T18"/>
  <c r="T21" s="1"/>
  <c r="T124" s="1"/>
  <c r="Q59"/>
  <c r="Q90" s="1"/>
  <c r="Q91" s="1"/>
  <c r="P61"/>
  <c r="P90"/>
  <c r="P91" s="1"/>
  <c r="V50"/>
  <c r="W151"/>
  <c r="Q124"/>
  <c r="Q23"/>
  <c r="V51"/>
  <c r="W152"/>
  <c r="X180"/>
  <c r="W169"/>
  <c r="Z68"/>
  <c r="Y107"/>
  <c r="Y108" s="1"/>
  <c r="J100" i="13"/>
  <c r="J102"/>
  <c r="J104"/>
  <c r="J106"/>
  <c r="J108"/>
  <c r="J111"/>
  <c r="J113"/>
  <c r="J115"/>
  <c r="J117"/>
  <c r="J119"/>
  <c r="K18"/>
  <c r="J99"/>
  <c r="J101"/>
  <c r="J103"/>
  <c r="J105"/>
  <c r="J107"/>
  <c r="J110"/>
  <c r="J112"/>
  <c r="J114"/>
  <c r="J116"/>
  <c r="J118"/>
  <c r="J76"/>
  <c r="J78"/>
  <c r="J80"/>
  <c r="J82"/>
  <c r="J84"/>
  <c r="J87"/>
  <c r="J89"/>
  <c r="J91"/>
  <c r="J93"/>
  <c r="J95"/>
  <c r="K17"/>
  <c r="J75"/>
  <c r="J77"/>
  <c r="J79"/>
  <c r="J81"/>
  <c r="J83"/>
  <c r="J86"/>
  <c r="J88"/>
  <c r="J90"/>
  <c r="J92"/>
  <c r="J94"/>
  <c r="V46" i="6"/>
  <c r="W147"/>
  <c r="V47"/>
  <c r="W148"/>
  <c r="X97"/>
  <c r="Y63"/>
  <c r="O69"/>
  <c r="N71"/>
  <c r="Y17"/>
  <c r="O185" i="3"/>
  <c r="O181"/>
  <c r="O186" s="1"/>
  <c r="O182"/>
  <c r="O187" s="1"/>
  <c r="L56" i="6"/>
  <c r="L128" s="1"/>
  <c r="L127"/>
  <c r="T49"/>
  <c r="U150"/>
  <c r="M121" i="10"/>
  <c r="O121"/>
  <c r="L122"/>
  <c r="R59" i="6"/>
  <c r="R86"/>
  <c r="R87" s="1"/>
  <c r="T53"/>
  <c r="T101" s="1"/>
  <c r="T104" s="1"/>
  <c r="T110" s="1"/>
  <c r="I120" i="13"/>
  <c r="G85" i="3"/>
  <c r="W8" i="6" s="1"/>
  <c r="I96" i="13"/>
  <c r="G109" i="3"/>
  <c r="W11" i="6" s="1"/>
  <c r="Q87"/>
  <c r="X98"/>
  <c r="S23"/>
  <c r="U48"/>
  <c r="V149"/>
  <c r="P25"/>
  <c r="P28" s="1"/>
  <c r="P134"/>
  <c r="T52"/>
  <c r="U173"/>
  <c r="I17" i="3"/>
  <c r="H75"/>
  <c r="H77"/>
  <c r="H79"/>
  <c r="H81"/>
  <c r="H83"/>
  <c r="H86"/>
  <c r="H88"/>
  <c r="H90"/>
  <c r="H92"/>
  <c r="H94"/>
  <c r="H78"/>
  <c r="H76"/>
  <c r="H80"/>
  <c r="H82"/>
  <c r="H84"/>
  <c r="H87"/>
  <c r="H89"/>
  <c r="H91"/>
  <c r="H93"/>
  <c r="H95"/>
  <c r="Y19" i="6"/>
  <c r="I85" i="13"/>
  <c r="V12" i="6"/>
  <c r="V13" s="1"/>
  <c r="F121" i="3"/>
  <c r="F123" s="1"/>
  <c r="X167" i="6"/>
  <c r="W45"/>
  <c r="X146"/>
  <c r="I18" i="3"/>
  <c r="H99"/>
  <c r="H101"/>
  <c r="H103"/>
  <c r="H105"/>
  <c r="H107"/>
  <c r="H110"/>
  <c r="H112"/>
  <c r="H114"/>
  <c r="H116"/>
  <c r="H118"/>
  <c r="H100"/>
  <c r="H104"/>
  <c r="H106"/>
  <c r="H108"/>
  <c r="H111"/>
  <c r="H113"/>
  <c r="H115"/>
  <c r="H117"/>
  <c r="H119"/>
  <c r="H102"/>
  <c r="P104" i="6"/>
  <c r="P110" s="1"/>
  <c r="Q101"/>
  <c r="Q104" s="1"/>
  <c r="Q110" s="1"/>
  <c r="R124"/>
  <c r="R23"/>
  <c r="M123"/>
  <c r="M132"/>
  <c r="M73"/>
  <c r="Q27" i="9"/>
  <c r="Q180" i="3"/>
  <c r="Q180" i="13"/>
  <c r="O185"/>
  <c r="O181"/>
  <c r="O186" s="1"/>
  <c r="O182"/>
  <c r="O187" s="1"/>
  <c r="M39" i="6"/>
  <c r="M42" s="1"/>
  <c r="N114"/>
  <c r="N115" s="1"/>
  <c r="C51" i="10"/>
  <c r="D51" s="1"/>
  <c r="J3" i="14"/>
  <c r="J3" i="12"/>
  <c r="Z166" i="6"/>
  <c r="Y96"/>
  <c r="Z60"/>
  <c r="W181"/>
  <c r="V170"/>
  <c r="I109" i="13"/>
  <c r="G96" i="3"/>
  <c r="V24" i="6"/>
  <c r="G120" i="3"/>
  <c r="S122" i="6"/>
  <c r="O93"/>
  <c r="O112" s="1"/>
  <c r="V40" l="1"/>
  <c r="V85" s="1"/>
  <c r="U41"/>
  <c r="V18"/>
  <c r="W9"/>
  <c r="G97" i="3"/>
  <c r="Z96" i="6"/>
  <c r="AA60"/>
  <c r="AA166"/>
  <c r="N39"/>
  <c r="N42" s="1"/>
  <c r="O114"/>
  <c r="K3" i="14"/>
  <c r="C52" i="10"/>
  <c r="D52" s="1"/>
  <c r="K3" i="12"/>
  <c r="Q185" i="3"/>
  <c r="Q181"/>
  <c r="Q186" s="1"/>
  <c r="Q182"/>
  <c r="Q187" s="1"/>
  <c r="X45" i="6"/>
  <c r="Y146"/>
  <c r="R27" i="9"/>
  <c r="R180" i="3"/>
  <c r="R180" i="13"/>
  <c r="I76" i="3"/>
  <c r="I78"/>
  <c r="I80"/>
  <c r="I82"/>
  <c r="I84"/>
  <c r="I87"/>
  <c r="I89"/>
  <c r="I91"/>
  <c r="I93"/>
  <c r="I95"/>
  <c r="I77"/>
  <c r="I81"/>
  <c r="I83"/>
  <c r="I86"/>
  <c r="I88"/>
  <c r="I90"/>
  <c r="I92"/>
  <c r="I94"/>
  <c r="J17"/>
  <c r="I75"/>
  <c r="I79"/>
  <c r="P29" i="6"/>
  <c r="P30"/>
  <c r="S25"/>
  <c r="S28" s="1"/>
  <c r="S134"/>
  <c r="R61"/>
  <c r="R65" s="1"/>
  <c r="R90"/>
  <c r="R91" s="1"/>
  <c r="U49"/>
  <c r="V150"/>
  <c r="U153"/>
  <c r="N123"/>
  <c r="N132"/>
  <c r="N73"/>
  <c r="Y97"/>
  <c r="Z63"/>
  <c r="W47"/>
  <c r="X148"/>
  <c r="W46"/>
  <c r="X147"/>
  <c r="L17" i="13"/>
  <c r="K75"/>
  <c r="K77"/>
  <c r="K79"/>
  <c r="K81"/>
  <c r="K83"/>
  <c r="K86"/>
  <c r="K88"/>
  <c r="K90"/>
  <c r="K92"/>
  <c r="K94"/>
  <c r="K76"/>
  <c r="K78"/>
  <c r="K80"/>
  <c r="K82"/>
  <c r="K84"/>
  <c r="K87"/>
  <c r="K89"/>
  <c r="K91"/>
  <c r="K93"/>
  <c r="K95"/>
  <c r="AA68" i="6"/>
  <c r="Z107"/>
  <c r="Z108" s="1"/>
  <c r="Y180"/>
  <c r="X169"/>
  <c r="Q61"/>
  <c r="P65"/>
  <c r="P181" i="13"/>
  <c r="P186" s="1"/>
  <c r="P182"/>
  <c r="P187" s="1"/>
  <c r="P185"/>
  <c r="O115" i="6"/>
  <c r="H109" i="3"/>
  <c r="X11" i="6" s="1"/>
  <c r="H96" i="3"/>
  <c r="U53" i="6"/>
  <c r="J96" i="13"/>
  <c r="J109"/>
  <c r="U85" i="6"/>
  <c r="V174"/>
  <c r="V81" s="1"/>
  <c r="W12"/>
  <c r="W13" s="1"/>
  <c r="G121" i="3"/>
  <c r="G123" s="1"/>
  <c r="X181" i="6"/>
  <c r="W170"/>
  <c r="Y98"/>
  <c r="M56"/>
  <c r="M128" s="1"/>
  <c r="M127"/>
  <c r="Q185" i="13"/>
  <c r="Q181"/>
  <c r="Q186" s="1"/>
  <c r="Q182"/>
  <c r="Q187" s="1"/>
  <c r="R25" i="6"/>
  <c r="R28" s="1"/>
  <c r="R134"/>
  <c r="I100" i="3"/>
  <c r="I102"/>
  <c r="I104"/>
  <c r="I106"/>
  <c r="I108"/>
  <c r="I111"/>
  <c r="I113"/>
  <c r="I115"/>
  <c r="I117"/>
  <c r="I119"/>
  <c r="I99"/>
  <c r="I103"/>
  <c r="J18"/>
  <c r="I101"/>
  <c r="I105"/>
  <c r="I107"/>
  <c r="I110"/>
  <c r="I112"/>
  <c r="I114"/>
  <c r="I116"/>
  <c r="I118"/>
  <c r="Y167" i="6"/>
  <c r="U52"/>
  <c r="V173"/>
  <c r="V48"/>
  <c r="W149"/>
  <c r="M122" i="10"/>
  <c r="O122"/>
  <c r="L123"/>
  <c r="Z17" i="6"/>
  <c r="P69"/>
  <c r="O71"/>
  <c r="Z19"/>
  <c r="J85" i="13"/>
  <c r="L18"/>
  <c r="K99"/>
  <c r="K101"/>
  <c r="K103"/>
  <c r="K105"/>
  <c r="K107"/>
  <c r="K110"/>
  <c r="K112"/>
  <c r="K114"/>
  <c r="K116"/>
  <c r="K118"/>
  <c r="K100"/>
  <c r="K102"/>
  <c r="K104"/>
  <c r="K106"/>
  <c r="K108"/>
  <c r="K111"/>
  <c r="K113"/>
  <c r="K115"/>
  <c r="K117"/>
  <c r="K119"/>
  <c r="W51" i="6"/>
  <c r="X152"/>
  <c r="Q25"/>
  <c r="Q28" s="1"/>
  <c r="Q134"/>
  <c r="W50"/>
  <c r="X151"/>
  <c r="S59"/>
  <c r="S86"/>
  <c r="S87" s="1"/>
  <c r="T59"/>
  <c r="T86"/>
  <c r="T87" s="1"/>
  <c r="P181" i="3"/>
  <c r="P186" s="1"/>
  <c r="P182"/>
  <c r="P187" s="1"/>
  <c r="P185"/>
  <c r="H120"/>
  <c r="H85"/>
  <c r="X8" i="6" s="1"/>
  <c r="I97" i="13"/>
  <c r="I121"/>
  <c r="J120"/>
  <c r="J121" s="1"/>
  <c r="T122" i="6"/>
  <c r="T23"/>
  <c r="U23"/>
  <c r="P31" l="1"/>
  <c r="I85" i="3"/>
  <c r="Y8" i="6" s="1"/>
  <c r="W40"/>
  <c r="W85" s="1"/>
  <c r="V41"/>
  <c r="W18"/>
  <c r="W21" s="1"/>
  <c r="W124" s="1"/>
  <c r="P32"/>
  <c r="P70"/>
  <c r="Q70" s="1"/>
  <c r="P80"/>
  <c r="P82" s="1"/>
  <c r="P93" s="1"/>
  <c r="P112" s="1"/>
  <c r="P135"/>
  <c r="U25"/>
  <c r="U28" s="1"/>
  <c r="U134"/>
  <c r="X12"/>
  <c r="H121" i="3"/>
  <c r="X51" i="6"/>
  <c r="Y152"/>
  <c r="L100" i="13"/>
  <c r="L102"/>
  <c r="L104"/>
  <c r="L106"/>
  <c r="L108"/>
  <c r="L111"/>
  <c r="L113"/>
  <c r="L115"/>
  <c r="L117"/>
  <c r="L119"/>
  <c r="M18"/>
  <c r="L99"/>
  <c r="L101"/>
  <c r="L103"/>
  <c r="L105"/>
  <c r="L107"/>
  <c r="L110"/>
  <c r="L112"/>
  <c r="L114"/>
  <c r="L116"/>
  <c r="L118"/>
  <c r="AA17" i="6"/>
  <c r="V52"/>
  <c r="W173"/>
  <c r="Y181"/>
  <c r="X170"/>
  <c r="X9"/>
  <c r="H97" i="3"/>
  <c r="O39" i="6"/>
  <c r="O42" s="1"/>
  <c r="P114"/>
  <c r="C53" i="10"/>
  <c r="D53" s="1"/>
  <c r="L3" i="14"/>
  <c r="L3" i="12"/>
  <c r="Q65" i="6"/>
  <c r="AA19"/>
  <c r="K85" i="13"/>
  <c r="X46" i="6"/>
  <c r="Y147"/>
  <c r="X47"/>
  <c r="Y148"/>
  <c r="Z97"/>
  <c r="AA63"/>
  <c r="V49"/>
  <c r="V53" s="1"/>
  <c r="W150"/>
  <c r="R181" i="13"/>
  <c r="R186" s="1"/>
  <c r="R182"/>
  <c r="R187" s="1"/>
  <c r="R185"/>
  <c r="Y45" i="6"/>
  <c r="Z146"/>
  <c r="U59"/>
  <c r="U86"/>
  <c r="K120" i="13"/>
  <c r="U87" i="6"/>
  <c r="X13"/>
  <c r="I96" i="3"/>
  <c r="Z98" i="6"/>
  <c r="V153"/>
  <c r="T25"/>
  <c r="T28" s="1"/>
  <c r="T134"/>
  <c r="X50"/>
  <c r="Y151"/>
  <c r="R69"/>
  <c r="Q69"/>
  <c r="P71"/>
  <c r="W48"/>
  <c r="X149"/>
  <c r="W153"/>
  <c r="Z167"/>
  <c r="T61"/>
  <c r="T65" s="1"/>
  <c r="T90"/>
  <c r="T91" s="1"/>
  <c r="S61"/>
  <c r="S65" s="1"/>
  <c r="S90"/>
  <c r="S91" s="1"/>
  <c r="Q30"/>
  <c r="Q29"/>
  <c r="O123"/>
  <c r="O132"/>
  <c r="O73"/>
  <c r="M123" i="10"/>
  <c r="O123"/>
  <c r="L124"/>
  <c r="K18" i="3"/>
  <c r="J99"/>
  <c r="J101"/>
  <c r="J103"/>
  <c r="J105"/>
  <c r="J107"/>
  <c r="J110"/>
  <c r="J112"/>
  <c r="J114"/>
  <c r="J116"/>
  <c r="J118"/>
  <c r="J102"/>
  <c r="J100"/>
  <c r="J104"/>
  <c r="J106"/>
  <c r="J108"/>
  <c r="J111"/>
  <c r="J113"/>
  <c r="J115"/>
  <c r="J117"/>
  <c r="J119"/>
  <c r="R29" i="6"/>
  <c r="R31"/>
  <c r="R30"/>
  <c r="W174"/>
  <c r="W81" s="1"/>
  <c r="W24"/>
  <c r="S27" i="9"/>
  <c r="S180" i="3"/>
  <c r="S180" i="13"/>
  <c r="U101" i="6"/>
  <c r="U122"/>
  <c r="Z180"/>
  <c r="Y169"/>
  <c r="AB68"/>
  <c r="AA107"/>
  <c r="AA108" s="1"/>
  <c r="L76" i="13"/>
  <c r="L78"/>
  <c r="L80"/>
  <c r="L82"/>
  <c r="L84"/>
  <c r="L87"/>
  <c r="L89"/>
  <c r="L91"/>
  <c r="L93"/>
  <c r="L95"/>
  <c r="M17"/>
  <c r="L75"/>
  <c r="L77"/>
  <c r="L79"/>
  <c r="L81"/>
  <c r="L83"/>
  <c r="L86"/>
  <c r="L88"/>
  <c r="L90"/>
  <c r="L92"/>
  <c r="L94"/>
  <c r="S30" i="6"/>
  <c r="S29"/>
  <c r="K17" i="3"/>
  <c r="J75"/>
  <c r="J77"/>
  <c r="J79"/>
  <c r="J81"/>
  <c r="J83"/>
  <c r="J86"/>
  <c r="J88"/>
  <c r="J90"/>
  <c r="J92"/>
  <c r="J94"/>
  <c r="J76"/>
  <c r="J80"/>
  <c r="J82"/>
  <c r="J84"/>
  <c r="J87"/>
  <c r="J89"/>
  <c r="J91"/>
  <c r="J93"/>
  <c r="J95"/>
  <c r="J78"/>
  <c r="R181"/>
  <c r="R186" s="1"/>
  <c r="R182"/>
  <c r="R187" s="1"/>
  <c r="R185"/>
  <c r="N56" i="6"/>
  <c r="N128" s="1"/>
  <c r="N127"/>
  <c r="AB166"/>
  <c r="AA96"/>
  <c r="AB60"/>
  <c r="V21"/>
  <c r="I123" i="13"/>
  <c r="K109"/>
  <c r="I120" i="3"/>
  <c r="I109"/>
  <c r="Y11" i="6" s="1"/>
  <c r="J97" i="13"/>
  <c r="J123" s="1"/>
  <c r="K96"/>
  <c r="K97" s="1"/>
  <c r="P115" i="6" l="1"/>
  <c r="W23"/>
  <c r="S31"/>
  <c r="Q31"/>
  <c r="V101"/>
  <c r="V104" s="1"/>
  <c r="V110" s="1"/>
  <c r="V122"/>
  <c r="S32"/>
  <c r="S70"/>
  <c r="S80"/>
  <c r="S82" s="1"/>
  <c r="S93" s="1"/>
  <c r="S112" s="1"/>
  <c r="S135"/>
  <c r="Q32"/>
  <c r="Q80"/>
  <c r="Q82" s="1"/>
  <c r="Q93" s="1"/>
  <c r="Q112" s="1"/>
  <c r="Q135"/>
  <c r="Y12"/>
  <c r="I121" i="3"/>
  <c r="AB96" i="6"/>
  <c r="AC60"/>
  <c r="AC166"/>
  <c r="K76" i="3"/>
  <c r="K78"/>
  <c r="K80"/>
  <c r="K82"/>
  <c r="K84"/>
  <c r="K87"/>
  <c r="K89"/>
  <c r="K91"/>
  <c r="K93"/>
  <c r="K95"/>
  <c r="L17"/>
  <c r="K75"/>
  <c r="K79"/>
  <c r="K77"/>
  <c r="K81"/>
  <c r="K83"/>
  <c r="K86"/>
  <c r="K88"/>
  <c r="K90"/>
  <c r="K92"/>
  <c r="K94"/>
  <c r="B20" i="13"/>
  <c r="M75"/>
  <c r="M77"/>
  <c r="M79"/>
  <c r="M81"/>
  <c r="M83"/>
  <c r="M86"/>
  <c r="M88"/>
  <c r="M90"/>
  <c r="M92"/>
  <c r="M94"/>
  <c r="M76"/>
  <c r="M78"/>
  <c r="M80"/>
  <c r="M82"/>
  <c r="M84"/>
  <c r="M87"/>
  <c r="M89"/>
  <c r="M91"/>
  <c r="M93"/>
  <c r="M95"/>
  <c r="S185"/>
  <c r="S181"/>
  <c r="S186" s="1"/>
  <c r="S182"/>
  <c r="S187" s="1"/>
  <c r="R32" i="6"/>
  <c r="R70"/>
  <c r="R80"/>
  <c r="R82" s="1"/>
  <c r="R93" s="1"/>
  <c r="R112" s="1"/>
  <c r="R135"/>
  <c r="K100" i="3"/>
  <c r="K102"/>
  <c r="K104"/>
  <c r="K106"/>
  <c r="K108"/>
  <c r="K111"/>
  <c r="K113"/>
  <c r="K115"/>
  <c r="K117"/>
  <c r="K119"/>
  <c r="L18"/>
  <c r="K101"/>
  <c r="K105"/>
  <c r="K107"/>
  <c r="K110"/>
  <c r="K112"/>
  <c r="K114"/>
  <c r="K116"/>
  <c r="K118"/>
  <c r="K99"/>
  <c r="K103"/>
  <c r="AA167" i="6"/>
  <c r="X48"/>
  <c r="Y149"/>
  <c r="Q71"/>
  <c r="Q123" s="1"/>
  <c r="P123"/>
  <c r="S69"/>
  <c r="R71"/>
  <c r="T29"/>
  <c r="T31" s="1"/>
  <c r="T30"/>
  <c r="X40"/>
  <c r="X85" s="1"/>
  <c r="W41"/>
  <c r="X18"/>
  <c r="U61"/>
  <c r="U65" s="1"/>
  <c r="U90"/>
  <c r="U91" s="1"/>
  <c r="Z45"/>
  <c r="AA146"/>
  <c r="O56"/>
  <c r="O128" s="1"/>
  <c r="O127"/>
  <c r="Z181"/>
  <c r="Y170"/>
  <c r="Y24" s="1"/>
  <c r="B21" i="13"/>
  <c r="M99"/>
  <c r="M101"/>
  <c r="M103"/>
  <c r="M105"/>
  <c r="M107"/>
  <c r="M110"/>
  <c r="M112"/>
  <c r="M114"/>
  <c r="M116"/>
  <c r="M118"/>
  <c r="M100"/>
  <c r="M102"/>
  <c r="M104"/>
  <c r="M106"/>
  <c r="M108"/>
  <c r="M111"/>
  <c r="M113"/>
  <c r="M115"/>
  <c r="M117"/>
  <c r="M119"/>
  <c r="U30" i="6"/>
  <c r="U29"/>
  <c r="P39"/>
  <c r="Q114"/>
  <c r="R114"/>
  <c r="M3" i="14"/>
  <c r="C54" i="10"/>
  <c r="D54" s="1"/>
  <c r="M3" i="12"/>
  <c r="V59" i="6"/>
  <c r="V86"/>
  <c r="V87" s="1"/>
  <c r="W25"/>
  <c r="W28" s="1"/>
  <c r="W134"/>
  <c r="V124"/>
  <c r="V23"/>
  <c r="AB19"/>
  <c r="L85" i="13"/>
  <c r="AC68" i="6"/>
  <c r="AB107"/>
  <c r="AB108" s="1"/>
  <c r="AA180"/>
  <c r="Z169"/>
  <c r="U104"/>
  <c r="U110" s="1"/>
  <c r="S185" i="3"/>
  <c r="S181"/>
  <c r="S186" s="1"/>
  <c r="S182"/>
  <c r="S187" s="1"/>
  <c r="M124" i="10"/>
  <c r="O124"/>
  <c r="L125"/>
  <c r="Y50" i="6"/>
  <c r="Z151"/>
  <c r="Y9"/>
  <c r="I97" i="3"/>
  <c r="W49" i="6"/>
  <c r="X150"/>
  <c r="AA97"/>
  <c r="AB63"/>
  <c r="Y47"/>
  <c r="Z148"/>
  <c r="Y46"/>
  <c r="Z147"/>
  <c r="X174"/>
  <c r="X81" s="1"/>
  <c r="X24"/>
  <c r="W52"/>
  <c r="X173"/>
  <c r="AB17"/>
  <c r="Y51"/>
  <c r="Z152"/>
  <c r="J96" i="3"/>
  <c r="L96" i="13"/>
  <c r="L97" s="1"/>
  <c r="J120" i="3"/>
  <c r="Y174" i="6"/>
  <c r="Y81" s="1"/>
  <c r="P73"/>
  <c r="Q73" s="1"/>
  <c r="L120" i="13"/>
  <c r="X153" i="6"/>
  <c r="AA98"/>
  <c r="J85" i="3"/>
  <c r="Z8" i="6" s="1"/>
  <c r="J109" i="3"/>
  <c r="Z11" i="6" s="1"/>
  <c r="W53"/>
  <c r="K121" i="13"/>
  <c r="K123" s="1"/>
  <c r="P132" i="6"/>
  <c r="L109" i="13"/>
  <c r="H123" i="3"/>
  <c r="U31" i="6" l="1"/>
  <c r="Y13"/>
  <c r="Y23" s="1"/>
  <c r="T32"/>
  <c r="T70"/>
  <c r="T80"/>
  <c r="T82" s="1"/>
  <c r="T93" s="1"/>
  <c r="T112" s="1"/>
  <c r="T135"/>
  <c r="Y40"/>
  <c r="Y85" s="1"/>
  <c r="Y18"/>
  <c r="Y21" s="1"/>
  <c r="Y124" s="1"/>
  <c r="U32"/>
  <c r="U70"/>
  <c r="U80"/>
  <c r="U82" s="1"/>
  <c r="U93" s="1"/>
  <c r="U112" s="1"/>
  <c r="U135"/>
  <c r="Z51"/>
  <c r="AA152"/>
  <c r="X52"/>
  <c r="Y173"/>
  <c r="AB97"/>
  <c r="AC63"/>
  <c r="W30"/>
  <c r="W29"/>
  <c r="V61"/>
  <c r="V65" s="1"/>
  <c r="V90"/>
  <c r="V91" s="1"/>
  <c r="Q39"/>
  <c r="P42"/>
  <c r="AA181"/>
  <c r="Z170"/>
  <c r="Z24" s="1"/>
  <c r="AA45"/>
  <c r="AB146"/>
  <c r="X21"/>
  <c r="T69"/>
  <c r="S71"/>
  <c r="AE166"/>
  <c r="AD166"/>
  <c r="M120" i="13"/>
  <c r="Z174" i="6"/>
  <c r="Z81" s="1"/>
  <c r="K120" i="3"/>
  <c r="Z46" i="6"/>
  <c r="AA147"/>
  <c r="Z47"/>
  <c r="AA148"/>
  <c r="X49"/>
  <c r="Y150"/>
  <c r="Z50"/>
  <c r="AA151"/>
  <c r="M125" i="10"/>
  <c r="O125"/>
  <c r="L126"/>
  <c r="B151" i="13"/>
  <c r="B153"/>
  <c r="B155"/>
  <c r="B157"/>
  <c r="B159"/>
  <c r="B162"/>
  <c r="B164"/>
  <c r="B166"/>
  <c r="B168"/>
  <c r="B170"/>
  <c r="C21"/>
  <c r="B150"/>
  <c r="B152"/>
  <c r="B154"/>
  <c r="B156"/>
  <c r="B158"/>
  <c r="B161"/>
  <c r="B163"/>
  <c r="B165"/>
  <c r="B167"/>
  <c r="B169"/>
  <c r="M18" i="3"/>
  <c r="L99"/>
  <c r="L101"/>
  <c r="L103"/>
  <c r="L105"/>
  <c r="L107"/>
  <c r="L110"/>
  <c r="L112"/>
  <c r="L114"/>
  <c r="L116"/>
  <c r="L118"/>
  <c r="L100"/>
  <c r="L104"/>
  <c r="L106"/>
  <c r="L108"/>
  <c r="L111"/>
  <c r="L113"/>
  <c r="L115"/>
  <c r="L117"/>
  <c r="L119"/>
  <c r="L102"/>
  <c r="B127" i="13"/>
  <c r="B129"/>
  <c r="B131"/>
  <c r="B133"/>
  <c r="B135"/>
  <c r="B138"/>
  <c r="B140"/>
  <c r="B142"/>
  <c r="B144"/>
  <c r="B146"/>
  <c r="C20"/>
  <c r="B126"/>
  <c r="B128"/>
  <c r="B130"/>
  <c r="B132"/>
  <c r="B134"/>
  <c r="B137"/>
  <c r="B139"/>
  <c r="B141"/>
  <c r="B143"/>
  <c r="B145"/>
  <c r="T27" i="9"/>
  <c r="T180" i="3"/>
  <c r="T180" i="13"/>
  <c r="W101" i="6"/>
  <c r="W122"/>
  <c r="Z12"/>
  <c r="J121" i="3"/>
  <c r="Z9" i="6"/>
  <c r="J97" i="3"/>
  <c r="AC17" i="6"/>
  <c r="AB180"/>
  <c r="AA169"/>
  <c r="AD68"/>
  <c r="AE68"/>
  <c r="AC107"/>
  <c r="V25"/>
  <c r="V28" s="1"/>
  <c r="V134"/>
  <c r="W59"/>
  <c r="W86"/>
  <c r="W87" s="1"/>
  <c r="R123"/>
  <c r="R73"/>
  <c r="R132"/>
  <c r="Y48"/>
  <c r="Z149"/>
  <c r="Y153"/>
  <c r="AB167"/>
  <c r="AC19"/>
  <c r="AD19" s="1"/>
  <c r="M85" i="13"/>
  <c r="M17" i="3"/>
  <c r="L75"/>
  <c r="L77"/>
  <c r="L79"/>
  <c r="L81"/>
  <c r="L83"/>
  <c r="L86"/>
  <c r="L88"/>
  <c r="L90"/>
  <c r="L92"/>
  <c r="L94"/>
  <c r="L78"/>
  <c r="L76"/>
  <c r="L80"/>
  <c r="L82"/>
  <c r="L84"/>
  <c r="L87"/>
  <c r="L89"/>
  <c r="L91"/>
  <c r="L93"/>
  <c r="L95"/>
  <c r="AD60" i="6"/>
  <c r="AC96"/>
  <c r="AE60"/>
  <c r="X53"/>
  <c r="R115"/>
  <c r="M96" i="13"/>
  <c r="M97" s="1"/>
  <c r="K85" i="3"/>
  <c r="AA8" i="6" s="1"/>
  <c r="AB98"/>
  <c r="Q132"/>
  <c r="L121" i="13"/>
  <c r="L123" s="1"/>
  <c r="M109"/>
  <c r="K109" i="3"/>
  <c r="AA11" i="6" s="1"/>
  <c r="K96" i="3"/>
  <c r="I123"/>
  <c r="Q115" i="6"/>
  <c r="Z13" l="1"/>
  <c r="Z40" s="1"/>
  <c r="Z85" s="1"/>
  <c r="W31"/>
  <c r="X41"/>
  <c r="Y41"/>
  <c r="Z18"/>
  <c r="W32"/>
  <c r="W70"/>
  <c r="W80"/>
  <c r="W82" s="1"/>
  <c r="W135"/>
  <c r="AD96"/>
  <c r="M76" i="3"/>
  <c r="M78"/>
  <c r="M80"/>
  <c r="M82"/>
  <c r="M84"/>
  <c r="M87"/>
  <c r="M89"/>
  <c r="M91"/>
  <c r="M93"/>
  <c r="M95"/>
  <c r="M77"/>
  <c r="M81"/>
  <c r="M83"/>
  <c r="M86"/>
  <c r="M88"/>
  <c r="M90"/>
  <c r="M92"/>
  <c r="M94"/>
  <c r="B20"/>
  <c r="M75"/>
  <c r="M79"/>
  <c r="AC108" i="6"/>
  <c r="AD108" s="1"/>
  <c r="AD107"/>
  <c r="AF68"/>
  <c r="AE107"/>
  <c r="T181" i="13"/>
  <c r="T186" s="1"/>
  <c r="T182"/>
  <c r="T187" s="1"/>
  <c r="T185"/>
  <c r="AE19" i="6"/>
  <c r="B136" i="13"/>
  <c r="M100" i="3"/>
  <c r="M102"/>
  <c r="M104"/>
  <c r="M106"/>
  <c r="M108"/>
  <c r="M111"/>
  <c r="M113"/>
  <c r="M115"/>
  <c r="M117"/>
  <c r="M119"/>
  <c r="M99"/>
  <c r="M103"/>
  <c r="B21"/>
  <c r="M101"/>
  <c r="M105"/>
  <c r="M107"/>
  <c r="M110"/>
  <c r="M112"/>
  <c r="M114"/>
  <c r="M116"/>
  <c r="M118"/>
  <c r="M126" i="10"/>
  <c r="O126"/>
  <c r="L127"/>
  <c r="AA12" i="6"/>
  <c r="K121" i="3"/>
  <c r="S123" i="6"/>
  <c r="S73"/>
  <c r="S132"/>
  <c r="AB45"/>
  <c r="AC146"/>
  <c r="AB181"/>
  <c r="AA170"/>
  <c r="AA24" s="1"/>
  <c r="AD63"/>
  <c r="AC97"/>
  <c r="AD97" s="1"/>
  <c r="AE63"/>
  <c r="Y52"/>
  <c r="Z173"/>
  <c r="AA51"/>
  <c r="AB152"/>
  <c r="X59"/>
  <c r="X86"/>
  <c r="X87" s="1"/>
  <c r="Y25"/>
  <c r="Y28" s="1"/>
  <c r="Y134"/>
  <c r="L96" i="3"/>
  <c r="J123"/>
  <c r="L120"/>
  <c r="B160" i="13"/>
  <c r="M121"/>
  <c r="M123" s="1"/>
  <c r="U27" i="9"/>
  <c r="U180" i="3"/>
  <c r="U180" i="13"/>
  <c r="X101" i="6"/>
  <c r="X104" s="1"/>
  <c r="X110" s="1"/>
  <c r="X122"/>
  <c r="AA9"/>
  <c r="K97" i="3"/>
  <c r="R39" i="6"/>
  <c r="R42" s="1"/>
  <c r="S114"/>
  <c r="S115" s="1"/>
  <c r="C55" i="10"/>
  <c r="D55" s="1"/>
  <c r="N3" i="14"/>
  <c r="N3" i="12"/>
  <c r="AE96" i="6"/>
  <c r="AF60"/>
  <c r="AC167"/>
  <c r="Z48"/>
  <c r="AA149"/>
  <c r="W61"/>
  <c r="W65" s="1"/>
  <c r="W90"/>
  <c r="W91" s="1"/>
  <c r="V29"/>
  <c r="V31" s="1"/>
  <c r="V30"/>
  <c r="AC180"/>
  <c r="AB169"/>
  <c r="AE17"/>
  <c r="AD17"/>
  <c r="W104"/>
  <c r="W110" s="1"/>
  <c r="T181" i="3"/>
  <c r="T186" s="1"/>
  <c r="T182"/>
  <c r="T187" s="1"/>
  <c r="T185"/>
  <c r="D20" i="13"/>
  <c r="C126"/>
  <c r="C128"/>
  <c r="C130"/>
  <c r="C132"/>
  <c r="C134"/>
  <c r="C137"/>
  <c r="C139"/>
  <c r="C141"/>
  <c r="C143"/>
  <c r="C145"/>
  <c r="C127"/>
  <c r="C129"/>
  <c r="C131"/>
  <c r="C133"/>
  <c r="C135"/>
  <c r="C138"/>
  <c r="C140"/>
  <c r="C142"/>
  <c r="C144"/>
  <c r="C146"/>
  <c r="D21"/>
  <c r="C150"/>
  <c r="C152"/>
  <c r="C154"/>
  <c r="C156"/>
  <c r="C158"/>
  <c r="C161"/>
  <c r="C163"/>
  <c r="C165"/>
  <c r="C167"/>
  <c r="C169"/>
  <c r="C151"/>
  <c r="C153"/>
  <c r="C155"/>
  <c r="C157"/>
  <c r="C159"/>
  <c r="C162"/>
  <c r="C164"/>
  <c r="C166"/>
  <c r="C168"/>
  <c r="C170"/>
  <c r="AA50" i="6"/>
  <c r="AB151"/>
  <c r="Y49"/>
  <c r="Y53" s="1"/>
  <c r="Z150"/>
  <c r="AA47"/>
  <c r="AB148"/>
  <c r="AA46"/>
  <c r="AB147"/>
  <c r="AF166"/>
  <c r="U69"/>
  <c r="T71"/>
  <c r="X124"/>
  <c r="X23"/>
  <c r="Q42"/>
  <c r="Q127" s="1"/>
  <c r="P56"/>
  <c r="P127"/>
  <c r="L85" i="3"/>
  <c r="AB8" i="6" s="1"/>
  <c r="B147" i="13"/>
  <c r="B148" s="1"/>
  <c r="L109" i="3"/>
  <c r="AB11" i="6" s="1"/>
  <c r="B171" i="13"/>
  <c r="AA13" i="6" l="1"/>
  <c r="Z41" s="1"/>
  <c r="AA174"/>
  <c r="AA81" s="1"/>
  <c r="M85" i="3"/>
  <c r="AC8" i="6" s="1"/>
  <c r="AD98"/>
  <c r="Y101"/>
  <c r="Y122"/>
  <c r="AA40"/>
  <c r="AA85" s="1"/>
  <c r="AA137"/>
  <c r="V69"/>
  <c r="U71"/>
  <c r="AG166"/>
  <c r="D127" i="13"/>
  <c r="D129"/>
  <c r="D131"/>
  <c r="D133"/>
  <c r="D135"/>
  <c r="D138"/>
  <c r="D140"/>
  <c r="D142"/>
  <c r="D144"/>
  <c r="D146"/>
  <c r="E20"/>
  <c r="D126"/>
  <c r="D128"/>
  <c r="D130"/>
  <c r="D132"/>
  <c r="D134"/>
  <c r="D137"/>
  <c r="D139"/>
  <c r="D141"/>
  <c r="D143"/>
  <c r="D145"/>
  <c r="AF17" i="6"/>
  <c r="AE180"/>
  <c r="AC169"/>
  <c r="AD169" s="1"/>
  <c r="V32"/>
  <c r="V70"/>
  <c r="V80"/>
  <c r="V82" s="1"/>
  <c r="V93" s="1"/>
  <c r="V112" s="1"/>
  <c r="V135"/>
  <c r="AA48"/>
  <c r="AB149"/>
  <c r="AE167"/>
  <c r="AD167"/>
  <c r="S39"/>
  <c r="S42" s="1"/>
  <c r="T114"/>
  <c r="T115" s="1"/>
  <c r="O3" i="14"/>
  <c r="C56" i="10"/>
  <c r="D56" s="1"/>
  <c r="O3" i="12"/>
  <c r="U185" i="13"/>
  <c r="U181"/>
  <c r="U186" s="1"/>
  <c r="U182"/>
  <c r="U187" s="1"/>
  <c r="V27" i="9"/>
  <c r="V180" i="3"/>
  <c r="V180" i="13"/>
  <c r="AB9" i="6"/>
  <c r="L97" i="3"/>
  <c r="AB51" i="6"/>
  <c r="AC152"/>
  <c r="Z52"/>
  <c r="AA173"/>
  <c r="AE97"/>
  <c r="AF63"/>
  <c r="AC181"/>
  <c r="AB170"/>
  <c r="AB174" s="1"/>
  <c r="AB81" s="1"/>
  <c r="AC45"/>
  <c r="AE146"/>
  <c r="AD146"/>
  <c r="C21" i="3"/>
  <c r="B150"/>
  <c r="B152"/>
  <c r="B154"/>
  <c r="B156"/>
  <c r="B158"/>
  <c r="B161"/>
  <c r="B163"/>
  <c r="B165"/>
  <c r="B167"/>
  <c r="B169"/>
  <c r="B153"/>
  <c r="B151"/>
  <c r="B155"/>
  <c r="B157"/>
  <c r="B159"/>
  <c r="B162"/>
  <c r="B164"/>
  <c r="B166"/>
  <c r="B168"/>
  <c r="B170"/>
  <c r="AE108" i="6"/>
  <c r="AG68"/>
  <c r="AF107"/>
  <c r="AF108" s="1"/>
  <c r="Y59"/>
  <c r="Y86"/>
  <c r="Y87" s="1"/>
  <c r="Q56"/>
  <c r="Q128" s="1"/>
  <c r="P128"/>
  <c r="X25"/>
  <c r="X28" s="1"/>
  <c r="X134"/>
  <c r="T123"/>
  <c r="T73"/>
  <c r="T132"/>
  <c r="AB46"/>
  <c r="AC147"/>
  <c r="AB47"/>
  <c r="AC148"/>
  <c r="Z49"/>
  <c r="AA150"/>
  <c r="Z153"/>
  <c r="AB50"/>
  <c r="AC151"/>
  <c r="D151" i="13"/>
  <c r="D153"/>
  <c r="D155"/>
  <c r="D157"/>
  <c r="D159"/>
  <c r="D162"/>
  <c r="D164"/>
  <c r="D166"/>
  <c r="D168"/>
  <c r="D170"/>
  <c r="E21"/>
  <c r="D150"/>
  <c r="D152"/>
  <c r="D154"/>
  <c r="D156"/>
  <c r="D158"/>
  <c r="D161"/>
  <c r="D163"/>
  <c r="D165"/>
  <c r="D167"/>
  <c r="D169"/>
  <c r="AF19" i="6"/>
  <c r="C136" i="13"/>
  <c r="AF96" i="6"/>
  <c r="AG60"/>
  <c r="R56"/>
  <c r="R128" s="1"/>
  <c r="R127"/>
  <c r="U185" i="3"/>
  <c r="U181"/>
  <c r="U186" s="1"/>
  <c r="U182"/>
  <c r="U187" s="1"/>
  <c r="AB12" i="6"/>
  <c r="L121" i="3"/>
  <c r="L123" s="1"/>
  <c r="Y30" i="6"/>
  <c r="Y29"/>
  <c r="Y31" s="1"/>
  <c r="X61"/>
  <c r="X65" s="1"/>
  <c r="X90"/>
  <c r="X91" s="1"/>
  <c r="M127" i="10"/>
  <c r="O127"/>
  <c r="L128"/>
  <c r="C20" i="3"/>
  <c r="B126"/>
  <c r="B128"/>
  <c r="B130"/>
  <c r="B132"/>
  <c r="B134"/>
  <c r="B137"/>
  <c r="B139"/>
  <c r="B141"/>
  <c r="B143"/>
  <c r="B145"/>
  <c r="B127"/>
  <c r="B131"/>
  <c r="B133"/>
  <c r="B135"/>
  <c r="B138"/>
  <c r="B140"/>
  <c r="B142"/>
  <c r="B144"/>
  <c r="B146"/>
  <c r="B129"/>
  <c r="Z21" i="6"/>
  <c r="AB13"/>
  <c r="C160" i="13"/>
  <c r="C147"/>
  <c r="C148" s="1"/>
  <c r="M120" i="3"/>
  <c r="M109"/>
  <c r="AC11" i="6" s="1"/>
  <c r="AD8"/>
  <c r="M96" i="3"/>
  <c r="W93" i="6"/>
  <c r="W112" s="1"/>
  <c r="B172" i="13"/>
  <c r="B174" s="1"/>
  <c r="C171"/>
  <c r="Z53" i="6"/>
  <c r="K123" i="3"/>
  <c r="AC98" i="6"/>
  <c r="AA18" l="1"/>
  <c r="AA21" s="1"/>
  <c r="AA124" s="1"/>
  <c r="Y32"/>
  <c r="Y70"/>
  <c r="Y80"/>
  <c r="Y82" s="1"/>
  <c r="Y135"/>
  <c r="Z101"/>
  <c r="Z104" s="1"/>
  <c r="Z110" s="1"/>
  <c r="Z122"/>
  <c r="AD11"/>
  <c r="AB40"/>
  <c r="AB85" s="1"/>
  <c r="AA41"/>
  <c r="AB137"/>
  <c r="AB18"/>
  <c r="AB21" s="1"/>
  <c r="AB124" s="1"/>
  <c r="Z124"/>
  <c r="Z23"/>
  <c r="M128" i="10"/>
  <c r="O128"/>
  <c r="L129"/>
  <c r="X27" i="9"/>
  <c r="X180" i="3"/>
  <c r="X180" i="13"/>
  <c r="AC50" i="6"/>
  <c r="AD50" s="1"/>
  <c r="AD151"/>
  <c r="AE151"/>
  <c r="AE45"/>
  <c r="AF146"/>
  <c r="AF97"/>
  <c r="AG63"/>
  <c r="AA52"/>
  <c r="AB173"/>
  <c r="AC51"/>
  <c r="AD51" s="1"/>
  <c r="AD152"/>
  <c r="AE152"/>
  <c r="V181" i="13"/>
  <c r="V186" s="1"/>
  <c r="V182"/>
  <c r="V187" s="1"/>
  <c r="V185"/>
  <c r="S56" i="6"/>
  <c r="S128" s="1"/>
  <c r="S127"/>
  <c r="AF167"/>
  <c r="AF180"/>
  <c r="AE169"/>
  <c r="F20" i="13"/>
  <c r="E126"/>
  <c r="E128"/>
  <c r="E130"/>
  <c r="E132"/>
  <c r="E134"/>
  <c r="E137"/>
  <c r="E139"/>
  <c r="E141"/>
  <c r="E143"/>
  <c r="E145"/>
  <c r="E127"/>
  <c r="E129"/>
  <c r="E131"/>
  <c r="E133"/>
  <c r="E135"/>
  <c r="E138"/>
  <c r="E140"/>
  <c r="E142"/>
  <c r="E144"/>
  <c r="E146"/>
  <c r="AH166" i="6"/>
  <c r="U123"/>
  <c r="U73"/>
  <c r="U132"/>
  <c r="Z59"/>
  <c r="Z86"/>
  <c r="Z87" s="1"/>
  <c r="Y104"/>
  <c r="Y110" s="1"/>
  <c r="W27" i="9"/>
  <c r="W180" i="3"/>
  <c r="W180" i="13"/>
  <c r="AC9" i="6"/>
  <c r="AD9" s="1"/>
  <c r="M97" i="3"/>
  <c r="AC12" i="6"/>
  <c r="AD12" s="1"/>
  <c r="M121" i="3"/>
  <c r="M123" s="1"/>
  <c r="C127"/>
  <c r="C129"/>
  <c r="C131"/>
  <c r="C133"/>
  <c r="C135"/>
  <c r="C138"/>
  <c r="C140"/>
  <c r="C142"/>
  <c r="C144"/>
  <c r="C146"/>
  <c r="D20"/>
  <c r="C126"/>
  <c r="C130"/>
  <c r="C128"/>
  <c r="C132"/>
  <c r="C134"/>
  <c r="C137"/>
  <c r="C139"/>
  <c r="C141"/>
  <c r="C143"/>
  <c r="C145"/>
  <c r="AG96" i="6"/>
  <c r="AH60"/>
  <c r="F21" i="13"/>
  <c r="E150"/>
  <c r="E152"/>
  <c r="E154"/>
  <c r="E156"/>
  <c r="E158"/>
  <c r="E161"/>
  <c r="E163"/>
  <c r="E165"/>
  <c r="E167"/>
  <c r="E169"/>
  <c r="E151"/>
  <c r="E153"/>
  <c r="E155"/>
  <c r="E157"/>
  <c r="E159"/>
  <c r="E162"/>
  <c r="E164"/>
  <c r="E166"/>
  <c r="E168"/>
  <c r="E170"/>
  <c r="AA49" i="6"/>
  <c r="AA53" s="1"/>
  <c r="AB150"/>
  <c r="AA153"/>
  <c r="AC47"/>
  <c r="AD47" s="1"/>
  <c r="AD148"/>
  <c r="AE148"/>
  <c r="AC46"/>
  <c r="AD46" s="1"/>
  <c r="AE147"/>
  <c r="AD147"/>
  <c r="X29"/>
  <c r="X31" s="1"/>
  <c r="X30"/>
  <c r="Y61"/>
  <c r="Y65" s="1"/>
  <c r="Y90"/>
  <c r="Y91" s="1"/>
  <c r="AH68"/>
  <c r="AG107"/>
  <c r="AG108" s="1"/>
  <c r="C151" i="3"/>
  <c r="C153"/>
  <c r="C155"/>
  <c r="C157"/>
  <c r="C159"/>
  <c r="C162"/>
  <c r="C164"/>
  <c r="C166"/>
  <c r="C168"/>
  <c r="C170"/>
  <c r="D21"/>
  <c r="C152"/>
  <c r="C156"/>
  <c r="C158"/>
  <c r="C161"/>
  <c r="C163"/>
  <c r="C165"/>
  <c r="C167"/>
  <c r="C169"/>
  <c r="C150"/>
  <c r="C160" s="1"/>
  <c r="AF11" i="6" s="1"/>
  <c r="C154" i="3"/>
  <c r="AD45" i="6"/>
  <c r="AE181"/>
  <c r="AC170"/>
  <c r="V181" i="3"/>
  <c r="V186" s="1"/>
  <c r="V182"/>
  <c r="V187" s="1"/>
  <c r="V185"/>
  <c r="T39" i="6"/>
  <c r="T42" s="1"/>
  <c r="U114"/>
  <c r="U115" s="1"/>
  <c r="C57" i="10"/>
  <c r="D57" s="1"/>
  <c r="P3" i="14"/>
  <c r="P3" i="12"/>
  <c r="AB48" i="6"/>
  <c r="AC149"/>
  <c r="AG17"/>
  <c r="AG19"/>
  <c r="D136" i="13"/>
  <c r="W69" i="6"/>
  <c r="V71"/>
  <c r="B136" i="3"/>
  <c r="AE8" i="6" s="1"/>
  <c r="AF98"/>
  <c r="D160" i="13"/>
  <c r="B160" i="3"/>
  <c r="AE11" i="6" s="1"/>
  <c r="D147" i="13"/>
  <c r="D148" s="1"/>
  <c r="AB24" i="6"/>
  <c r="AA23"/>
  <c r="C172" i="13"/>
  <c r="C174" s="1"/>
  <c r="B147" i="3"/>
  <c r="D171" i="13"/>
  <c r="B171" i="3"/>
  <c r="AE98" i="6"/>
  <c r="D172" i="13" l="1"/>
  <c r="AA101" i="6"/>
  <c r="AA104" s="1"/>
  <c r="AA110" s="1"/>
  <c r="AA122"/>
  <c r="AE9"/>
  <c r="B148" i="3"/>
  <c r="AA25" i="6"/>
  <c r="AA134"/>
  <c r="X69"/>
  <c r="W71"/>
  <c r="AE12"/>
  <c r="B172" i="3"/>
  <c r="B174" s="1"/>
  <c r="AE13" i="6"/>
  <c r="V123"/>
  <c r="V132"/>
  <c r="V73"/>
  <c r="AC48"/>
  <c r="AD149"/>
  <c r="AE149"/>
  <c r="T56"/>
  <c r="T128" s="1"/>
  <c r="T127"/>
  <c r="AD170"/>
  <c r="AD24" s="1"/>
  <c r="AC24"/>
  <c r="AC174"/>
  <c r="AC81" s="1"/>
  <c r="E21" i="3"/>
  <c r="D150"/>
  <c r="D152"/>
  <c r="D154"/>
  <c r="D156"/>
  <c r="D158"/>
  <c r="D161"/>
  <c r="D163"/>
  <c r="D165"/>
  <c r="D167"/>
  <c r="D169"/>
  <c r="D151"/>
  <c r="D155"/>
  <c r="D157"/>
  <c r="D159"/>
  <c r="D162"/>
  <c r="D164"/>
  <c r="D166"/>
  <c r="D168"/>
  <c r="D170"/>
  <c r="D153"/>
  <c r="AE46" i="6"/>
  <c r="AF147"/>
  <c r="AE47"/>
  <c r="AF148"/>
  <c r="AB49"/>
  <c r="AC150"/>
  <c r="AB153"/>
  <c r="F151" i="13"/>
  <c r="F153"/>
  <c r="F155"/>
  <c r="F157"/>
  <c r="F159"/>
  <c r="F162"/>
  <c r="F164"/>
  <c r="F166"/>
  <c r="F168"/>
  <c r="F170"/>
  <c r="G21"/>
  <c r="F150"/>
  <c r="F152"/>
  <c r="F154"/>
  <c r="F156"/>
  <c r="F158"/>
  <c r="F161"/>
  <c r="F163"/>
  <c r="F165"/>
  <c r="F167"/>
  <c r="F169"/>
  <c r="Y27" i="9"/>
  <c r="C30" s="1"/>
  <c r="Y180" i="3"/>
  <c r="Y180" i="13"/>
  <c r="W185"/>
  <c r="W181"/>
  <c r="W186" s="1"/>
  <c r="W182"/>
  <c r="W187" s="1"/>
  <c r="Z61" i="6"/>
  <c r="Z65" s="1"/>
  <c r="Z90"/>
  <c r="Z91" s="1"/>
  <c r="AI166"/>
  <c r="AH19"/>
  <c r="E136" i="13"/>
  <c r="AG167" i="6"/>
  <c r="AB52"/>
  <c r="AC173"/>
  <c r="AG97"/>
  <c r="AH63"/>
  <c r="AF45"/>
  <c r="AG146"/>
  <c r="X181" i="13"/>
  <c r="X186" s="1"/>
  <c r="X182"/>
  <c r="X187" s="1"/>
  <c r="X185"/>
  <c r="Z25" i="6"/>
  <c r="Z28" s="1"/>
  <c r="Z134"/>
  <c r="AA59"/>
  <c r="AA86"/>
  <c r="AA87" s="1"/>
  <c r="D174" i="13"/>
  <c r="C171" i="3"/>
  <c r="E171" i="13"/>
  <c r="AG98" i="6"/>
  <c r="C136" i="3"/>
  <c r="AF8" i="6" s="1"/>
  <c r="AB23"/>
  <c r="AC13"/>
  <c r="Y93"/>
  <c r="Y112" s="1"/>
  <c r="AH17"/>
  <c r="U39"/>
  <c r="U42" s="1"/>
  <c r="V114"/>
  <c r="V115" s="1"/>
  <c r="Q3" i="14"/>
  <c r="C58" i="10"/>
  <c r="D58" s="1"/>
  <c r="Q3" i="12"/>
  <c r="AF181" i="6"/>
  <c r="AE170"/>
  <c r="AI68"/>
  <c r="AH107"/>
  <c r="X32"/>
  <c r="X70"/>
  <c r="X80"/>
  <c r="X82" s="1"/>
  <c r="X93" s="1"/>
  <c r="X112" s="1"/>
  <c r="X135"/>
  <c r="AH96"/>
  <c r="AI60"/>
  <c r="E20" i="3"/>
  <c r="D126"/>
  <c r="D128"/>
  <c r="D130"/>
  <c r="D132"/>
  <c r="D134"/>
  <c r="D137"/>
  <c r="D139"/>
  <c r="D141"/>
  <c r="D143"/>
  <c r="D145"/>
  <c r="D129"/>
  <c r="D127"/>
  <c r="D131"/>
  <c r="D133"/>
  <c r="D135"/>
  <c r="D138"/>
  <c r="D140"/>
  <c r="D142"/>
  <c r="D144"/>
  <c r="D146"/>
  <c r="W185"/>
  <c r="W181"/>
  <c r="W186" s="1"/>
  <c r="W182"/>
  <c r="W187" s="1"/>
  <c r="F127" i="13"/>
  <c r="F129"/>
  <c r="F131"/>
  <c r="F133"/>
  <c r="F135"/>
  <c r="F138"/>
  <c r="F140"/>
  <c r="F142"/>
  <c r="F144"/>
  <c r="F146"/>
  <c r="G20"/>
  <c r="F126"/>
  <c r="F128"/>
  <c r="F130"/>
  <c r="F132"/>
  <c r="F134"/>
  <c r="F137"/>
  <c r="F139"/>
  <c r="F141"/>
  <c r="F143"/>
  <c r="F145"/>
  <c r="AG180" i="6"/>
  <c r="AF169"/>
  <c r="AE51"/>
  <c r="AF152"/>
  <c r="AE50"/>
  <c r="AF151"/>
  <c r="X181" i="3"/>
  <c r="X186" s="1"/>
  <c r="X182"/>
  <c r="X187" s="1"/>
  <c r="X185"/>
  <c r="M129" i="10"/>
  <c r="O129"/>
  <c r="L130"/>
  <c r="AB53" i="6"/>
  <c r="E160" i="13"/>
  <c r="C147" i="3"/>
  <c r="E147" i="13"/>
  <c r="E148" s="1"/>
  <c r="AD13" i="6"/>
  <c r="AB101" l="1"/>
  <c r="AB104" s="1"/>
  <c r="AB110" s="1"/>
  <c r="AB122"/>
  <c r="AH180"/>
  <c r="AG169"/>
  <c r="AI19"/>
  <c r="F136" i="13"/>
  <c r="AI96" i="6"/>
  <c r="AJ60"/>
  <c r="AH108"/>
  <c r="AG181"/>
  <c r="AF170"/>
  <c r="AF174" s="1"/>
  <c r="AF81" s="1"/>
  <c r="V39"/>
  <c r="V42" s="1"/>
  <c r="W114"/>
  <c r="W115" s="1"/>
  <c r="C59" i="10"/>
  <c r="D59" s="1"/>
  <c r="R3" i="14"/>
  <c r="R3" i="12"/>
  <c r="AI17" i="6"/>
  <c r="AC40"/>
  <c r="AB41"/>
  <c r="AC137"/>
  <c r="AC18"/>
  <c r="AF12"/>
  <c r="C172" i="3"/>
  <c r="AA61" i="6"/>
  <c r="AA65" s="1"/>
  <c r="AA90"/>
  <c r="AA91" s="1"/>
  <c r="Z29"/>
  <c r="Z31" s="1"/>
  <c r="Z30"/>
  <c r="AJ166"/>
  <c r="Y185" i="13"/>
  <c r="Y181"/>
  <c r="Y186" s="1"/>
  <c r="Y182"/>
  <c r="Y187" s="1"/>
  <c r="C31" i="9"/>
  <c r="C32"/>
  <c r="AE48" i="6"/>
  <c r="AF149"/>
  <c r="AD48"/>
  <c r="Z27" i="9"/>
  <c r="Z180" i="3"/>
  <c r="Z180" i="13"/>
  <c r="W123" i="6"/>
  <c r="W132"/>
  <c r="W73"/>
  <c r="AF9"/>
  <c r="C148" i="3"/>
  <c r="M130" i="10"/>
  <c r="O130"/>
  <c r="L131"/>
  <c r="AF50" i="6"/>
  <c r="AG151"/>
  <c r="AF51"/>
  <c r="AG152"/>
  <c r="H20" i="13"/>
  <c r="G126"/>
  <c r="G128"/>
  <c r="G130"/>
  <c r="G132"/>
  <c r="G134"/>
  <c r="G137"/>
  <c r="G139"/>
  <c r="G141"/>
  <c r="G143"/>
  <c r="G145"/>
  <c r="G127"/>
  <c r="G129"/>
  <c r="G131"/>
  <c r="G133"/>
  <c r="G135"/>
  <c r="G138"/>
  <c r="G140"/>
  <c r="G142"/>
  <c r="G144"/>
  <c r="G146"/>
  <c r="E127" i="3"/>
  <c r="E129"/>
  <c r="E131"/>
  <c r="E133"/>
  <c r="E135"/>
  <c r="E138"/>
  <c r="E140"/>
  <c r="E142"/>
  <c r="E144"/>
  <c r="E146"/>
  <c r="E128"/>
  <c r="E132"/>
  <c r="E134"/>
  <c r="E137"/>
  <c r="E139"/>
  <c r="E141"/>
  <c r="E143"/>
  <c r="E145"/>
  <c r="F20"/>
  <c r="E126"/>
  <c r="E136" s="1"/>
  <c r="AH8" i="6" s="1"/>
  <c r="E130" i="3"/>
  <c r="AJ68" i="6"/>
  <c r="AI107"/>
  <c r="AI108" s="1"/>
  <c r="AE174"/>
  <c r="AE81" s="1"/>
  <c r="U56"/>
  <c r="U128" s="1"/>
  <c r="U127"/>
  <c r="AB25"/>
  <c r="AB134"/>
  <c r="AG45"/>
  <c r="AH146"/>
  <c r="AH97"/>
  <c r="AI63"/>
  <c r="AC52"/>
  <c r="AD52" s="1"/>
  <c r="AE173"/>
  <c r="AD173"/>
  <c r="AD174" s="1"/>
  <c r="AD81" s="1"/>
  <c r="AH167"/>
  <c r="Y185" i="3"/>
  <c r="Y181"/>
  <c r="Y186" s="1"/>
  <c r="Y182"/>
  <c r="Y187" s="1"/>
  <c r="H21" i="13"/>
  <c r="G150"/>
  <c r="G152"/>
  <c r="G154"/>
  <c r="G156"/>
  <c r="G158"/>
  <c r="G161"/>
  <c r="G163"/>
  <c r="G165"/>
  <c r="G167"/>
  <c r="G169"/>
  <c r="G151"/>
  <c r="G153"/>
  <c r="G155"/>
  <c r="G157"/>
  <c r="G159"/>
  <c r="G162"/>
  <c r="G164"/>
  <c r="G166"/>
  <c r="G168"/>
  <c r="G170"/>
  <c r="AC49" i="6"/>
  <c r="AD49" s="1"/>
  <c r="AD150"/>
  <c r="AE150"/>
  <c r="AF47"/>
  <c r="AG148"/>
  <c r="AF46"/>
  <c r="AG147"/>
  <c r="E151" i="3"/>
  <c r="E153"/>
  <c r="E155"/>
  <c r="E157"/>
  <c r="E159"/>
  <c r="E162"/>
  <c r="E164"/>
  <c r="E166"/>
  <c r="E168"/>
  <c r="E170"/>
  <c r="E150"/>
  <c r="E154"/>
  <c r="F21"/>
  <c r="E152"/>
  <c r="E156"/>
  <c r="E158"/>
  <c r="E161"/>
  <c r="E163"/>
  <c r="E165"/>
  <c r="E167"/>
  <c r="E169"/>
  <c r="AC41" i="6"/>
  <c r="AE40"/>
  <c r="AE137"/>
  <c r="AE18"/>
  <c r="Y69"/>
  <c r="X71"/>
  <c r="AA28"/>
  <c r="AA138"/>
  <c r="D136" i="3"/>
  <c r="AG8" i="6" s="1"/>
  <c r="F160" i="13"/>
  <c r="D160" i="3"/>
  <c r="AG11" i="6" s="1"/>
  <c r="AE153"/>
  <c r="F147" i="13"/>
  <c r="F148" s="1"/>
  <c r="D147" i="3"/>
  <c r="AE24" i="6"/>
  <c r="E172" i="13"/>
  <c r="E174" s="1"/>
  <c r="F171"/>
  <c r="D171" i="3"/>
  <c r="AC153" i="6"/>
  <c r="AD153" s="1"/>
  <c r="AF13" l="1"/>
  <c r="AF24"/>
  <c r="Z32"/>
  <c r="Z70"/>
  <c r="Z80"/>
  <c r="Z82" s="1"/>
  <c r="Z93" s="1"/>
  <c r="Z112" s="1"/>
  <c r="Z135"/>
  <c r="AG12"/>
  <c r="D172" i="3"/>
  <c r="AG9" i="6"/>
  <c r="D148" i="3"/>
  <c r="AA30" i="6"/>
  <c r="AA29"/>
  <c r="AA31"/>
  <c r="Z69"/>
  <c r="Y71"/>
  <c r="AD41"/>
  <c r="AD86" s="1"/>
  <c r="AC59"/>
  <c r="AC86"/>
  <c r="G21" i="3"/>
  <c r="F150"/>
  <c r="F152"/>
  <c r="F154"/>
  <c r="F156"/>
  <c r="F158"/>
  <c r="F161"/>
  <c r="F163"/>
  <c r="F165"/>
  <c r="F167"/>
  <c r="F169"/>
  <c r="F153"/>
  <c r="F151"/>
  <c r="F155"/>
  <c r="F157"/>
  <c r="F159"/>
  <c r="F162"/>
  <c r="F164"/>
  <c r="F166"/>
  <c r="F168"/>
  <c r="F170"/>
  <c r="H151" i="13"/>
  <c r="H153"/>
  <c r="H155"/>
  <c r="H157"/>
  <c r="H159"/>
  <c r="H162"/>
  <c r="H164"/>
  <c r="H166"/>
  <c r="H168"/>
  <c r="H170"/>
  <c r="I21"/>
  <c r="H150"/>
  <c r="H152"/>
  <c r="H154"/>
  <c r="H156"/>
  <c r="H158"/>
  <c r="H161"/>
  <c r="H163"/>
  <c r="H165"/>
  <c r="H167"/>
  <c r="H169"/>
  <c r="AH45" i="6"/>
  <c r="AI146"/>
  <c r="AK68"/>
  <c r="AJ107"/>
  <c r="AJ108" s="1"/>
  <c r="H127" i="13"/>
  <c r="H129"/>
  <c r="H131"/>
  <c r="H133"/>
  <c r="H135"/>
  <c r="H138"/>
  <c r="H140"/>
  <c r="H142"/>
  <c r="H144"/>
  <c r="H146"/>
  <c r="I20"/>
  <c r="H126"/>
  <c r="H128"/>
  <c r="H130"/>
  <c r="H132"/>
  <c r="H134"/>
  <c r="H137"/>
  <c r="H139"/>
  <c r="H141"/>
  <c r="H143"/>
  <c r="H145"/>
  <c r="Z181"/>
  <c r="Z186" s="1"/>
  <c r="Z182"/>
  <c r="Z187" s="1"/>
  <c r="Z185"/>
  <c r="AK166" i="6"/>
  <c r="AF40"/>
  <c r="AF85" s="1"/>
  <c r="AE41"/>
  <c r="AF137"/>
  <c r="AF18"/>
  <c r="AF21" s="1"/>
  <c r="AF124" s="1"/>
  <c r="AD40"/>
  <c r="AC85"/>
  <c r="V56"/>
  <c r="V128" s="1"/>
  <c r="V127"/>
  <c r="AH181"/>
  <c r="AG170"/>
  <c r="AI180"/>
  <c r="AH169"/>
  <c r="AG13"/>
  <c r="X123"/>
  <c r="X132"/>
  <c r="X73"/>
  <c r="AE21"/>
  <c r="AG46"/>
  <c r="AH147"/>
  <c r="AG47"/>
  <c r="AH148"/>
  <c r="AE49"/>
  <c r="AF150"/>
  <c r="AI167"/>
  <c r="AE52"/>
  <c r="AF173"/>
  <c r="AI97"/>
  <c r="AI98" s="1"/>
  <c r="AJ63"/>
  <c r="AB28"/>
  <c r="AB138"/>
  <c r="G20" i="3"/>
  <c r="F126"/>
  <c r="F128"/>
  <c r="F130"/>
  <c r="F132"/>
  <c r="F134"/>
  <c r="F137"/>
  <c r="F139"/>
  <c r="F141"/>
  <c r="F143"/>
  <c r="F145"/>
  <c r="F127"/>
  <c r="F131"/>
  <c r="F133"/>
  <c r="F135"/>
  <c r="F138"/>
  <c r="F140"/>
  <c r="F142"/>
  <c r="F144"/>
  <c r="F146"/>
  <c r="F129"/>
  <c r="AJ19" i="6"/>
  <c r="G136" i="13"/>
  <c r="AG51" i="6"/>
  <c r="AH152"/>
  <c r="AG50"/>
  <c r="AH151"/>
  <c r="M131" i="10"/>
  <c r="O131"/>
  <c r="L132"/>
  <c r="Z181" i="3"/>
  <c r="Z186" s="1"/>
  <c r="Z182"/>
  <c r="Z187" s="1"/>
  <c r="Z185"/>
  <c r="AF48" i="6"/>
  <c r="AG149"/>
  <c r="AC21"/>
  <c r="AD18"/>
  <c r="AD21" s="1"/>
  <c r="AB59"/>
  <c r="AB86"/>
  <c r="AB87" s="1"/>
  <c r="AJ17"/>
  <c r="W39"/>
  <c r="W42" s="1"/>
  <c r="X114"/>
  <c r="X115" s="1"/>
  <c r="S3" i="14"/>
  <c r="C60" i="10"/>
  <c r="D60" s="1"/>
  <c r="S3" i="12"/>
  <c r="AJ96" i="6"/>
  <c r="AK60"/>
  <c r="E171" i="3"/>
  <c r="E160"/>
  <c r="AH11" i="6" s="1"/>
  <c r="G171" i="13"/>
  <c r="AH98" i="6"/>
  <c r="E147" i="3"/>
  <c r="G147" i="13"/>
  <c r="AE53" i="6"/>
  <c r="F172" i="13"/>
  <c r="F174" s="1"/>
  <c r="AE85" i="6"/>
  <c r="G160" i="13"/>
  <c r="AC53" i="6"/>
  <c r="C174" i="3"/>
  <c r="AD53" i="6" l="1"/>
  <c r="AD122" s="1"/>
  <c r="AC101"/>
  <c r="AC122"/>
  <c r="AH9"/>
  <c r="E148" i="3"/>
  <c r="AH12" i="6"/>
  <c r="E172" i="3"/>
  <c r="E174" s="1"/>
  <c r="X39" i="6"/>
  <c r="X42" s="1"/>
  <c r="Y114"/>
  <c r="Y115" s="1"/>
  <c r="C61" i="10"/>
  <c r="D61" s="1"/>
  <c r="T3" i="14"/>
  <c r="T3" i="12"/>
  <c r="AK17" i="6"/>
  <c r="AB61"/>
  <c r="AB65" s="1"/>
  <c r="AB90"/>
  <c r="AB91" s="1"/>
  <c r="AC124"/>
  <c r="AC23"/>
  <c r="AG48"/>
  <c r="AH149"/>
  <c r="AH50"/>
  <c r="AI151"/>
  <c r="AH51"/>
  <c r="AI152"/>
  <c r="G127" i="3"/>
  <c r="G129"/>
  <c r="G131"/>
  <c r="G133"/>
  <c r="G135"/>
  <c r="G138"/>
  <c r="G140"/>
  <c r="G142"/>
  <c r="G144"/>
  <c r="G146"/>
  <c r="H20"/>
  <c r="G126"/>
  <c r="G130"/>
  <c r="G128"/>
  <c r="G132"/>
  <c r="G134"/>
  <c r="G137"/>
  <c r="G139"/>
  <c r="G141"/>
  <c r="G143"/>
  <c r="G145"/>
  <c r="AB29" i="6"/>
  <c r="AB30"/>
  <c r="AF49"/>
  <c r="AG150"/>
  <c r="AH47"/>
  <c r="AI148"/>
  <c r="AH46"/>
  <c r="AI147"/>
  <c r="AE124"/>
  <c r="AE23"/>
  <c r="AG40"/>
  <c r="AG85" s="1"/>
  <c r="AF41"/>
  <c r="AG137"/>
  <c r="AG18"/>
  <c r="AJ180"/>
  <c r="AI169"/>
  <c r="AI181"/>
  <c r="AH170"/>
  <c r="J20" i="13"/>
  <c r="I126"/>
  <c r="I128"/>
  <c r="I130"/>
  <c r="I132"/>
  <c r="I134"/>
  <c r="I137"/>
  <c r="I139"/>
  <c r="I141"/>
  <c r="I143"/>
  <c r="I145"/>
  <c r="I127"/>
  <c r="I129"/>
  <c r="I131"/>
  <c r="I133"/>
  <c r="I135"/>
  <c r="I138"/>
  <c r="I140"/>
  <c r="I142"/>
  <c r="I144"/>
  <c r="I146"/>
  <c r="AL68" i="6"/>
  <c r="AK107"/>
  <c r="G151" i="3"/>
  <c r="G153"/>
  <c r="G155"/>
  <c r="G157"/>
  <c r="G159"/>
  <c r="G162"/>
  <c r="G164"/>
  <c r="G166"/>
  <c r="G168"/>
  <c r="G170"/>
  <c r="H21"/>
  <c r="G152"/>
  <c r="G156"/>
  <c r="G158"/>
  <c r="G161"/>
  <c r="G163"/>
  <c r="G165"/>
  <c r="G167"/>
  <c r="G169"/>
  <c r="G150"/>
  <c r="G154"/>
  <c r="AC61" i="6"/>
  <c r="AD59"/>
  <c r="AD90" s="1"/>
  <c r="AD91" s="1"/>
  <c r="AC90"/>
  <c r="AC91" s="1"/>
  <c r="Y123"/>
  <c r="Y73"/>
  <c r="Y132"/>
  <c r="AA32"/>
  <c r="AA70"/>
  <c r="AA80"/>
  <c r="AA82" s="1"/>
  <c r="AA93" s="1"/>
  <c r="AA112" s="1"/>
  <c r="AA139"/>
  <c r="AA135"/>
  <c r="AA27" i="9"/>
  <c r="AA180" i="3"/>
  <c r="AA180" i="13"/>
  <c r="AE101" i="6"/>
  <c r="AE122"/>
  <c r="AK96"/>
  <c r="AL60"/>
  <c r="W56"/>
  <c r="W128" s="1"/>
  <c r="W127"/>
  <c r="AD124"/>
  <c r="AD23"/>
  <c r="M132" i="10"/>
  <c r="O132"/>
  <c r="L133"/>
  <c r="AJ97" i="6"/>
  <c r="AK63"/>
  <c r="AF52"/>
  <c r="AG173"/>
  <c r="AJ167"/>
  <c r="AG24"/>
  <c r="AG174"/>
  <c r="AG81" s="1"/>
  <c r="AC87"/>
  <c r="AD85"/>
  <c r="AD87" s="1"/>
  <c r="AE59"/>
  <c r="AE86"/>
  <c r="AL166"/>
  <c r="AK19"/>
  <c r="H136" i="13"/>
  <c r="AI45" i="6"/>
  <c r="AJ146"/>
  <c r="J21" i="13"/>
  <c r="I150"/>
  <c r="I152"/>
  <c r="I154"/>
  <c r="I156"/>
  <c r="I158"/>
  <c r="I161"/>
  <c r="I163"/>
  <c r="I165"/>
  <c r="I167"/>
  <c r="I169"/>
  <c r="I151"/>
  <c r="I153"/>
  <c r="I155"/>
  <c r="I157"/>
  <c r="I159"/>
  <c r="I162"/>
  <c r="I164"/>
  <c r="I166"/>
  <c r="I168"/>
  <c r="I170"/>
  <c r="AA69" i="6"/>
  <c r="Z71"/>
  <c r="G172" i="13"/>
  <c r="AJ98" i="6"/>
  <c r="F147" i="3"/>
  <c r="H147" i="13"/>
  <c r="H148" s="1"/>
  <c r="H160"/>
  <c r="F171" i="3"/>
  <c r="AG153" i="6"/>
  <c r="AE87"/>
  <c r="G148" i="13"/>
  <c r="AH13" i="6"/>
  <c r="AF153"/>
  <c r="AF53"/>
  <c r="F136" i="3"/>
  <c r="AI8" i="6" s="1"/>
  <c r="AF23"/>
  <c r="H171" i="13"/>
  <c r="H172" s="1"/>
  <c r="F160" i="3"/>
  <c r="AI11" i="6" s="1"/>
  <c r="D174" i="3"/>
  <c r="H174" i="13" l="1"/>
  <c r="AB31" i="6"/>
  <c r="AB32" s="1"/>
  <c r="AB70"/>
  <c r="AB135"/>
  <c r="AF101"/>
  <c r="AF104" s="1"/>
  <c r="AF110" s="1"/>
  <c r="AF122"/>
  <c r="Z123"/>
  <c r="Z73"/>
  <c r="Z132"/>
  <c r="J151" i="13"/>
  <c r="J153"/>
  <c r="J155"/>
  <c r="J157"/>
  <c r="J159"/>
  <c r="J162"/>
  <c r="J164"/>
  <c r="J166"/>
  <c r="J168"/>
  <c r="J170"/>
  <c r="K21"/>
  <c r="J150"/>
  <c r="J152"/>
  <c r="J154"/>
  <c r="J156"/>
  <c r="J158"/>
  <c r="J161"/>
  <c r="J163"/>
  <c r="J165"/>
  <c r="J167"/>
  <c r="J169"/>
  <c r="AK167" i="6"/>
  <c r="AD25"/>
  <c r="AD28" s="1"/>
  <c r="AD134"/>
  <c r="AL96"/>
  <c r="AM60"/>
  <c r="AA185" i="13"/>
  <c r="AA181"/>
  <c r="AA186" s="1"/>
  <c r="AA182"/>
  <c r="AA187" s="1"/>
  <c r="I21" i="3"/>
  <c r="H150"/>
  <c r="H152"/>
  <c r="H154"/>
  <c r="H156"/>
  <c r="H158"/>
  <c r="H161"/>
  <c r="H163"/>
  <c r="H165"/>
  <c r="H167"/>
  <c r="H169"/>
  <c r="H151"/>
  <c r="H155"/>
  <c r="H157"/>
  <c r="H159"/>
  <c r="H162"/>
  <c r="H164"/>
  <c r="H166"/>
  <c r="H168"/>
  <c r="H170"/>
  <c r="H153"/>
  <c r="J127" i="13"/>
  <c r="J129"/>
  <c r="J131"/>
  <c r="J133"/>
  <c r="J135"/>
  <c r="J138"/>
  <c r="J140"/>
  <c r="J142"/>
  <c r="J144"/>
  <c r="J146"/>
  <c r="K20"/>
  <c r="J126"/>
  <c r="J128"/>
  <c r="J130"/>
  <c r="J132"/>
  <c r="J134"/>
  <c r="J137"/>
  <c r="J139"/>
  <c r="J141"/>
  <c r="J143"/>
  <c r="J145"/>
  <c r="AJ181" i="6"/>
  <c r="AI170"/>
  <c r="AK180"/>
  <c r="AJ169"/>
  <c r="AE25"/>
  <c r="AE134"/>
  <c r="AI46"/>
  <c r="AJ147"/>
  <c r="AI47"/>
  <c r="AJ148"/>
  <c r="AG49"/>
  <c r="AH150"/>
  <c r="AI51"/>
  <c r="AJ152"/>
  <c r="AI50"/>
  <c r="AJ151"/>
  <c r="AH48"/>
  <c r="AI149"/>
  <c r="AC25"/>
  <c r="AC134"/>
  <c r="X56"/>
  <c r="X128" s="1"/>
  <c r="X127"/>
  <c r="AC104"/>
  <c r="AC110" s="1"/>
  <c r="AD101"/>
  <c r="AD104" s="1"/>
  <c r="AD110" s="1"/>
  <c r="I171" i="13"/>
  <c r="G171" i="3"/>
  <c r="I147" i="13"/>
  <c r="G136" i="3"/>
  <c r="AJ8" i="6" s="1"/>
  <c r="AB27" i="9"/>
  <c r="AB180" i="3"/>
  <c r="AB180" i="13"/>
  <c r="AH40" i="6"/>
  <c r="AH85" s="1"/>
  <c r="AG41"/>
  <c r="AH137"/>
  <c r="AH18"/>
  <c r="AH21" s="1"/>
  <c r="AH124" s="1"/>
  <c r="AF25"/>
  <c r="AF134"/>
  <c r="AI12"/>
  <c r="F172" i="3"/>
  <c r="AI9" i="6"/>
  <c r="F148" i="3"/>
  <c r="AB69" i="6"/>
  <c r="AA71"/>
  <c r="AJ45"/>
  <c r="AK146"/>
  <c r="AM166"/>
  <c r="AE61"/>
  <c r="AE65" s="1"/>
  <c r="AE90"/>
  <c r="AE91" s="1"/>
  <c r="AG52"/>
  <c r="AH173"/>
  <c r="AK97"/>
  <c r="AL63"/>
  <c r="M133" i="10"/>
  <c r="O133"/>
  <c r="L134"/>
  <c r="AE104" i="6"/>
  <c r="AE110" s="1"/>
  <c r="AA185" i="3"/>
  <c r="AA181"/>
  <c r="AA186" s="1"/>
  <c r="AA182"/>
  <c r="AA187" s="1"/>
  <c r="AC65" i="6"/>
  <c r="AD61"/>
  <c r="AK108"/>
  <c r="AM68"/>
  <c r="AL107"/>
  <c r="AL108" s="1"/>
  <c r="AL19"/>
  <c r="I136" i="13"/>
  <c r="AH174" i="6"/>
  <c r="AH81" s="1"/>
  <c r="AH24"/>
  <c r="AG21"/>
  <c r="AF59"/>
  <c r="AF86"/>
  <c r="AF87" s="1"/>
  <c r="I20" i="3"/>
  <c r="H126"/>
  <c r="H128"/>
  <c r="H130"/>
  <c r="H132"/>
  <c r="H134"/>
  <c r="H137"/>
  <c r="H139"/>
  <c r="H141"/>
  <c r="H143"/>
  <c r="H145"/>
  <c r="H129"/>
  <c r="H127"/>
  <c r="H131"/>
  <c r="H133"/>
  <c r="H135"/>
  <c r="H138"/>
  <c r="H140"/>
  <c r="H142"/>
  <c r="H144"/>
  <c r="H146"/>
  <c r="AL17" i="6"/>
  <c r="Y39"/>
  <c r="Y42" s="1"/>
  <c r="Z114"/>
  <c r="Z115" s="1"/>
  <c r="U3" i="14"/>
  <c r="C62" i="10"/>
  <c r="D62" s="1"/>
  <c r="U3" i="12"/>
  <c r="AC27" i="9"/>
  <c r="AC180" i="3"/>
  <c r="AC180" i="13"/>
  <c r="AI13" i="6"/>
  <c r="G174" i="13"/>
  <c r="I160"/>
  <c r="AK98" i="6"/>
  <c r="G160" i="3"/>
  <c r="AJ11" i="6" s="1"/>
  <c r="G147" i="3"/>
  <c r="AG53" i="6"/>
  <c r="AB139" l="1"/>
  <c r="AB80"/>
  <c r="AB82" s="1"/>
  <c r="AB93" s="1"/>
  <c r="AB112" s="1"/>
  <c r="AJ9"/>
  <c r="G148" i="3"/>
  <c r="AC185" i="13"/>
  <c r="AC181"/>
  <c r="AC186" s="1"/>
  <c r="AC182"/>
  <c r="AC187" s="1"/>
  <c r="Z39" i="6"/>
  <c r="Z42" s="1"/>
  <c r="AA114"/>
  <c r="AA115" s="1"/>
  <c r="C63" i="10"/>
  <c r="D63" s="1"/>
  <c r="V3" i="14"/>
  <c r="V3" i="12"/>
  <c r="AM17" i="6"/>
  <c r="AD65"/>
  <c r="M134" i="10"/>
  <c r="O134"/>
  <c r="L135"/>
  <c r="AC69" i="6"/>
  <c r="AB71"/>
  <c r="AF28"/>
  <c r="AF138"/>
  <c r="AB181" i="13"/>
  <c r="AB186" s="1"/>
  <c r="AB182"/>
  <c r="AB187" s="1"/>
  <c r="AB185"/>
  <c r="AJ12" i="6"/>
  <c r="AJ13" s="1"/>
  <c r="G172" i="3"/>
  <c r="G174" s="1"/>
  <c r="AI48" i="6"/>
  <c r="AJ149"/>
  <c r="AJ50"/>
  <c r="AK151"/>
  <c r="AJ51"/>
  <c r="AK152"/>
  <c r="AH49"/>
  <c r="AI150"/>
  <c r="AH153"/>
  <c r="AJ47"/>
  <c r="AK148"/>
  <c r="AJ46"/>
  <c r="AK147"/>
  <c r="AI174"/>
  <c r="AI81" s="1"/>
  <c r="AI24"/>
  <c r="L20" i="13"/>
  <c r="K126"/>
  <c r="K128"/>
  <c r="K130"/>
  <c r="K132"/>
  <c r="K134"/>
  <c r="K137"/>
  <c r="K139"/>
  <c r="K141"/>
  <c r="K143"/>
  <c r="K145"/>
  <c r="K127"/>
  <c r="K129"/>
  <c r="K131"/>
  <c r="K133"/>
  <c r="K135"/>
  <c r="K138"/>
  <c r="K140"/>
  <c r="K142"/>
  <c r="K144"/>
  <c r="K146"/>
  <c r="AD29" i="6"/>
  <c r="AD31" s="1"/>
  <c r="AD30"/>
  <c r="L21" i="13"/>
  <c r="K150"/>
  <c r="K152"/>
  <c r="K154"/>
  <c r="K156"/>
  <c r="K158"/>
  <c r="K161"/>
  <c r="K163"/>
  <c r="K165"/>
  <c r="K167"/>
  <c r="K169"/>
  <c r="K151"/>
  <c r="K153"/>
  <c r="K155"/>
  <c r="K157"/>
  <c r="K159"/>
  <c r="K162"/>
  <c r="K164"/>
  <c r="K166"/>
  <c r="K168"/>
  <c r="K170"/>
  <c r="H136" i="3"/>
  <c r="AK8" i="6" s="1"/>
  <c r="I172" i="13"/>
  <c r="J147"/>
  <c r="H160" i="3"/>
  <c r="AK11" i="6" s="1"/>
  <c r="J171" i="13"/>
  <c r="AG101" i="6"/>
  <c r="AG122"/>
  <c r="AI40"/>
  <c r="AI85" s="1"/>
  <c r="AH41"/>
  <c r="AI137"/>
  <c r="AI18"/>
  <c r="AC185" i="3"/>
  <c r="AC181"/>
  <c r="AC186" s="1"/>
  <c r="AC182"/>
  <c r="AC187" s="1"/>
  <c r="Y56" i="6"/>
  <c r="Y128" s="1"/>
  <c r="Y127"/>
  <c r="I127" i="3"/>
  <c r="I129"/>
  <c r="I131"/>
  <c r="I133"/>
  <c r="I135"/>
  <c r="I138"/>
  <c r="I140"/>
  <c r="I142"/>
  <c r="I144"/>
  <c r="I146"/>
  <c r="I128"/>
  <c r="I132"/>
  <c r="I134"/>
  <c r="I137"/>
  <c r="I139"/>
  <c r="I141"/>
  <c r="I143"/>
  <c r="I145"/>
  <c r="J20"/>
  <c r="I126"/>
  <c r="I130"/>
  <c r="AF61" i="6"/>
  <c r="AF65" s="1"/>
  <c r="AF90"/>
  <c r="AF91" s="1"/>
  <c r="AG124"/>
  <c r="AG23"/>
  <c r="AN68"/>
  <c r="AM107"/>
  <c r="AM108" s="1"/>
  <c r="AL97"/>
  <c r="AL98" s="1"/>
  <c r="AM63"/>
  <c r="AH52"/>
  <c r="AI173"/>
  <c r="AN166"/>
  <c r="AK45"/>
  <c r="AL146"/>
  <c r="AA123"/>
  <c r="AA73"/>
  <c r="AA132"/>
  <c r="AG59"/>
  <c r="AG86"/>
  <c r="AG87" s="1"/>
  <c r="AB181" i="3"/>
  <c r="AB186" s="1"/>
  <c r="AB182"/>
  <c r="AB187" s="1"/>
  <c r="AB185"/>
  <c r="AC28" i="6"/>
  <c r="AC138"/>
  <c r="AE28"/>
  <c r="AE138"/>
  <c r="AL180"/>
  <c r="AK169"/>
  <c r="AK181"/>
  <c r="AJ170"/>
  <c r="AM19"/>
  <c r="J136" i="13"/>
  <c r="I151" i="3"/>
  <c r="I153"/>
  <c r="I155"/>
  <c r="I157"/>
  <c r="I159"/>
  <c r="I162"/>
  <c r="I164"/>
  <c r="I166"/>
  <c r="I168"/>
  <c r="I170"/>
  <c r="I150"/>
  <c r="I154"/>
  <c r="J21"/>
  <c r="I152"/>
  <c r="I156"/>
  <c r="I158"/>
  <c r="I161"/>
  <c r="I163"/>
  <c r="I165"/>
  <c r="I167"/>
  <c r="I169"/>
  <c r="AM96" i="6"/>
  <c r="AN60"/>
  <c r="AL167"/>
  <c r="H147" i="3"/>
  <c r="F174"/>
  <c r="AH23" i="6"/>
  <c r="I148" i="13"/>
  <c r="AH53" i="6"/>
  <c r="H171" i="3"/>
  <c r="J160" i="13"/>
  <c r="I136" i="3" l="1"/>
  <c r="AL8" i="6" s="1"/>
  <c r="AJ40"/>
  <c r="AJ85" s="1"/>
  <c r="AI41"/>
  <c r="AJ137"/>
  <c r="AJ18"/>
  <c r="AJ21" s="1"/>
  <c r="AJ124" s="1"/>
  <c r="AG61"/>
  <c r="AG65" s="1"/>
  <c r="AG90"/>
  <c r="AG91" s="1"/>
  <c r="AO166"/>
  <c r="AI52"/>
  <c r="AJ173"/>
  <c r="AM97"/>
  <c r="AN63"/>
  <c r="AO68"/>
  <c r="AN107"/>
  <c r="AN108" s="1"/>
  <c r="L151" i="13"/>
  <c r="L153"/>
  <c r="L155"/>
  <c r="L157"/>
  <c r="L159"/>
  <c r="L162"/>
  <c r="L164"/>
  <c r="L166"/>
  <c r="L168"/>
  <c r="L170"/>
  <c r="M21"/>
  <c r="L150"/>
  <c r="L152"/>
  <c r="L154"/>
  <c r="L156"/>
  <c r="L158"/>
  <c r="L161"/>
  <c r="L163"/>
  <c r="L165"/>
  <c r="L167"/>
  <c r="L169"/>
  <c r="AD32" i="6"/>
  <c r="AD80"/>
  <c r="AD82" s="1"/>
  <c r="AD93" s="1"/>
  <c r="AD112" s="1"/>
  <c r="AD135"/>
  <c r="L127" i="13"/>
  <c r="L129"/>
  <c r="L131"/>
  <c r="L133"/>
  <c r="L135"/>
  <c r="L138"/>
  <c r="L140"/>
  <c r="L142"/>
  <c r="L144"/>
  <c r="L146"/>
  <c r="M20"/>
  <c r="L126"/>
  <c r="L128"/>
  <c r="L130"/>
  <c r="L132"/>
  <c r="L134"/>
  <c r="L137"/>
  <c r="L139"/>
  <c r="L141"/>
  <c r="L143"/>
  <c r="L145"/>
  <c r="AK46" i="6"/>
  <c r="AL147"/>
  <c r="AK47"/>
  <c r="AL148"/>
  <c r="AJ48"/>
  <c r="AK149"/>
  <c r="AE27" i="9"/>
  <c r="AE180" i="3"/>
  <c r="AE180" i="13"/>
  <c r="AF29" i="6"/>
  <c r="AF31" s="1"/>
  <c r="AF30"/>
  <c r="AD69"/>
  <c r="AN17"/>
  <c r="AA39"/>
  <c r="AA42" s="1"/>
  <c r="AB114"/>
  <c r="AB115" s="1"/>
  <c r="W3" i="14"/>
  <c r="C64" i="10"/>
  <c r="D64" s="1"/>
  <c r="W3" i="12"/>
  <c r="I147" i="3"/>
  <c r="AJ174" i="6"/>
  <c r="AJ81" s="1"/>
  <c r="I174" i="13"/>
  <c r="K171"/>
  <c r="K147"/>
  <c r="AJ24" i="6"/>
  <c r="AK12"/>
  <c r="H172" i="3"/>
  <c r="AD27" i="9"/>
  <c r="AD180" i="3"/>
  <c r="AD180" i="13"/>
  <c r="AM167" i="6"/>
  <c r="AH101"/>
  <c r="AH104" s="1"/>
  <c r="AH110" s="1"/>
  <c r="AH122"/>
  <c r="AH25"/>
  <c r="AH134"/>
  <c r="AK9"/>
  <c r="AK13" s="1"/>
  <c r="H148" i="3"/>
  <c r="AN96" i="6"/>
  <c r="AO60"/>
  <c r="K21" i="3"/>
  <c r="J150"/>
  <c r="J152"/>
  <c r="J154"/>
  <c r="J156"/>
  <c r="J158"/>
  <c r="J161"/>
  <c r="J163"/>
  <c r="J165"/>
  <c r="J167"/>
  <c r="J169"/>
  <c r="J153"/>
  <c r="J151"/>
  <c r="J155"/>
  <c r="J157"/>
  <c r="J159"/>
  <c r="J162"/>
  <c r="J164"/>
  <c r="J166"/>
  <c r="J168"/>
  <c r="J170"/>
  <c r="AL181" i="6"/>
  <c r="AK170"/>
  <c r="AM180"/>
  <c r="AL169"/>
  <c r="AE30"/>
  <c r="AE29"/>
  <c r="AC30"/>
  <c r="AC29"/>
  <c r="AC31"/>
  <c r="AL45"/>
  <c r="AM146"/>
  <c r="AG25"/>
  <c r="AG134"/>
  <c r="K20" i="3"/>
  <c r="J126"/>
  <c r="J128"/>
  <c r="J130"/>
  <c r="J132"/>
  <c r="J134"/>
  <c r="J137"/>
  <c r="J139"/>
  <c r="J141"/>
  <c r="J143"/>
  <c r="J145"/>
  <c r="J127"/>
  <c r="J131"/>
  <c r="J133"/>
  <c r="J135"/>
  <c r="J138"/>
  <c r="J140"/>
  <c r="J142"/>
  <c r="J144"/>
  <c r="J146"/>
  <c r="J129"/>
  <c r="AI21" i="6"/>
  <c r="AH59"/>
  <c r="AH86"/>
  <c r="AH87" s="1"/>
  <c r="AG104"/>
  <c r="AG110" s="1"/>
  <c r="AN19"/>
  <c r="K136" i="13"/>
  <c r="AI49" i="6"/>
  <c r="AJ150"/>
  <c r="AJ153" s="1"/>
  <c r="AK51"/>
  <c r="AL152"/>
  <c r="AK50"/>
  <c r="AL151"/>
  <c r="AB123"/>
  <c r="AB132"/>
  <c r="AB73"/>
  <c r="M135" i="10"/>
  <c r="L136" s="1"/>
  <c r="O135"/>
  <c r="Z56" i="6"/>
  <c r="Z128" s="1"/>
  <c r="Z127"/>
  <c r="AM98"/>
  <c r="I171" i="3"/>
  <c r="I160"/>
  <c r="AL11" i="6" s="1"/>
  <c r="J172" i="13"/>
  <c r="J174" s="1"/>
  <c r="J148"/>
  <c r="K160"/>
  <c r="AI153" i="6"/>
  <c r="AI53"/>
  <c r="H174" i="3" l="1"/>
  <c r="AE31" i="6"/>
  <c r="AK40"/>
  <c r="AK85" s="1"/>
  <c r="AJ41"/>
  <c r="AK137"/>
  <c r="AK18"/>
  <c r="M136" i="10"/>
  <c r="O136"/>
  <c r="L137"/>
  <c r="AE32" i="6"/>
  <c r="AE70"/>
  <c r="AE80"/>
  <c r="AE82" s="1"/>
  <c r="AE93" s="1"/>
  <c r="AE112" s="1"/>
  <c r="AE135"/>
  <c r="AE139"/>
  <c r="AF32"/>
  <c r="AF70"/>
  <c r="AF80"/>
  <c r="AF82" s="1"/>
  <c r="AF93" s="1"/>
  <c r="AF112" s="1"/>
  <c r="AF135"/>
  <c r="AF139"/>
  <c r="AL51"/>
  <c r="AM152"/>
  <c r="K127" i="3"/>
  <c r="K129"/>
  <c r="K131"/>
  <c r="K133"/>
  <c r="K135"/>
  <c r="K138"/>
  <c r="K140"/>
  <c r="K142"/>
  <c r="K144"/>
  <c r="K146"/>
  <c r="L20"/>
  <c r="K126"/>
  <c r="K130"/>
  <c r="K128"/>
  <c r="K132"/>
  <c r="K134"/>
  <c r="K137"/>
  <c r="K139"/>
  <c r="K141"/>
  <c r="K143"/>
  <c r="K145"/>
  <c r="AG28" i="6"/>
  <c r="AG138"/>
  <c r="AM45"/>
  <c r="AN146"/>
  <c r="AC32"/>
  <c r="AC70"/>
  <c r="AC80"/>
  <c r="AC82" s="1"/>
  <c r="AC93" s="1"/>
  <c r="AC112" s="1"/>
  <c r="AC139"/>
  <c r="AC135"/>
  <c r="AK174"/>
  <c r="AK81" s="1"/>
  <c r="AK24"/>
  <c r="K151" i="3"/>
  <c r="K153"/>
  <c r="K155"/>
  <c r="K157"/>
  <c r="K159"/>
  <c r="K162"/>
  <c r="K164"/>
  <c r="K166"/>
  <c r="K168"/>
  <c r="K170"/>
  <c r="L21"/>
  <c r="K152"/>
  <c r="K156"/>
  <c r="K158"/>
  <c r="K161"/>
  <c r="K163"/>
  <c r="K165"/>
  <c r="K167"/>
  <c r="K169"/>
  <c r="K150"/>
  <c r="K154"/>
  <c r="AH28" i="6"/>
  <c r="AH138"/>
  <c r="AN167"/>
  <c r="AD181" i="3"/>
  <c r="AD186" s="1"/>
  <c r="AD182"/>
  <c r="AD187" s="1"/>
  <c r="AD185"/>
  <c r="AF27" i="9"/>
  <c r="AF180" i="3"/>
  <c r="AF180" i="13"/>
  <c r="AB39" i="6"/>
  <c r="AB42" s="1"/>
  <c r="AC114"/>
  <c r="C65" i="10"/>
  <c r="D65" s="1"/>
  <c r="X3" i="14"/>
  <c r="X3" i="12"/>
  <c r="AO17" i="6"/>
  <c r="AE185" i="3"/>
  <c r="AE181"/>
  <c r="AE186" s="1"/>
  <c r="AE182"/>
  <c r="AE187" s="1"/>
  <c r="AO19" i="6"/>
  <c r="L136" i="13"/>
  <c r="AP166" i="6"/>
  <c r="AI59"/>
  <c r="AI86"/>
  <c r="AI87" s="1"/>
  <c r="J147" i="3"/>
  <c r="J171"/>
  <c r="K172" i="13"/>
  <c r="L160"/>
  <c r="AJ23" i="6"/>
  <c r="AI101"/>
  <c r="AI122"/>
  <c r="AL12"/>
  <c r="I172" i="3"/>
  <c r="AL50" i="6"/>
  <c r="AM151"/>
  <c r="AJ49"/>
  <c r="AJ53" s="1"/>
  <c r="AK150"/>
  <c r="AH61"/>
  <c r="AH65" s="1"/>
  <c r="AH90"/>
  <c r="AH91" s="1"/>
  <c r="AI124"/>
  <c r="AI23"/>
  <c r="AN180"/>
  <c r="AM169"/>
  <c r="AM181"/>
  <c r="AL170"/>
  <c r="AL174" s="1"/>
  <c r="AL81" s="1"/>
  <c r="AO96"/>
  <c r="AP60"/>
  <c r="AD181" i="13"/>
  <c r="AD186" s="1"/>
  <c r="AD182"/>
  <c r="AD187" s="1"/>
  <c r="AD185"/>
  <c r="AL9" i="6"/>
  <c r="I148" i="3"/>
  <c r="AA56" i="6"/>
  <c r="AA128" s="1"/>
  <c r="AA127"/>
  <c r="AE185" i="13"/>
  <c r="AE181"/>
  <c r="AE186" s="1"/>
  <c r="AE182"/>
  <c r="AE187" s="1"/>
  <c r="AK48" i="6"/>
  <c r="AL149"/>
  <c r="AK153"/>
  <c r="AL47"/>
  <c r="AM148"/>
  <c r="AL46"/>
  <c r="AM147"/>
  <c r="M126" i="13"/>
  <c r="M128"/>
  <c r="M130"/>
  <c r="M132"/>
  <c r="M134"/>
  <c r="M137"/>
  <c r="M139"/>
  <c r="M141"/>
  <c r="M143"/>
  <c r="M145"/>
  <c r="M127"/>
  <c r="M129"/>
  <c r="M131"/>
  <c r="M133"/>
  <c r="M135"/>
  <c r="M138"/>
  <c r="M140"/>
  <c r="M142"/>
  <c r="M144"/>
  <c r="M146"/>
  <c r="M150"/>
  <c r="M152"/>
  <c r="M154"/>
  <c r="M156"/>
  <c r="M158"/>
  <c r="M161"/>
  <c r="M163"/>
  <c r="M165"/>
  <c r="M167"/>
  <c r="M169"/>
  <c r="M151"/>
  <c r="M153"/>
  <c r="M155"/>
  <c r="M157"/>
  <c r="M159"/>
  <c r="M162"/>
  <c r="M164"/>
  <c r="M166"/>
  <c r="M168"/>
  <c r="M170"/>
  <c r="AP68" i="6"/>
  <c r="AO107"/>
  <c r="AO108" s="1"/>
  <c r="AN97"/>
  <c r="AN98" s="1"/>
  <c r="AO63"/>
  <c r="AJ52"/>
  <c r="AK173"/>
  <c r="AL13"/>
  <c r="J136" i="3"/>
  <c r="AM8" i="6" s="1"/>
  <c r="J160" i="3"/>
  <c r="AM11" i="6" s="1"/>
  <c r="AL24"/>
  <c r="K148" i="13"/>
  <c r="L147"/>
  <c r="L148" s="1"/>
  <c r="L171"/>
  <c r="L172" s="1"/>
  <c r="L174" l="1"/>
  <c r="AJ101" i="6"/>
  <c r="AJ104" s="1"/>
  <c r="AJ110" s="1"/>
  <c r="AJ122"/>
  <c r="AM46"/>
  <c r="AN147"/>
  <c r="AM47"/>
  <c r="AN148"/>
  <c r="AN181"/>
  <c r="AM170"/>
  <c r="AM24" s="1"/>
  <c r="AO180"/>
  <c r="AN169"/>
  <c r="AI104"/>
  <c r="AI110" s="1"/>
  <c r="AM12"/>
  <c r="J172" i="3"/>
  <c r="AR166" i="6"/>
  <c r="AQ166"/>
  <c r="AB56"/>
  <c r="AB128" s="1"/>
  <c r="AB127"/>
  <c r="AF181" i="3"/>
  <c r="AF186" s="1"/>
  <c r="AF182"/>
  <c r="AF187" s="1"/>
  <c r="AF185"/>
  <c r="M21"/>
  <c r="L150"/>
  <c r="L152"/>
  <c r="L154"/>
  <c r="L156"/>
  <c r="L158"/>
  <c r="L161"/>
  <c r="L163"/>
  <c r="L165"/>
  <c r="L167"/>
  <c r="L169"/>
  <c r="L151"/>
  <c r="L155"/>
  <c r="L157"/>
  <c r="L159"/>
  <c r="L162"/>
  <c r="L164"/>
  <c r="L166"/>
  <c r="L168"/>
  <c r="L170"/>
  <c r="L153"/>
  <c r="AD70" i="6"/>
  <c r="AC71"/>
  <c r="AE69"/>
  <c r="AN45"/>
  <c r="AO146"/>
  <c r="AG30"/>
  <c r="AG29"/>
  <c r="AG31" s="1"/>
  <c r="AM51"/>
  <c r="AN152"/>
  <c r="AK21"/>
  <c r="AJ59"/>
  <c r="AJ86"/>
  <c r="AJ87" s="1"/>
  <c r="M171" i="13"/>
  <c r="M147"/>
  <c r="K174"/>
  <c r="AM174" i="6"/>
  <c r="AM81" s="1"/>
  <c r="K171" i="3"/>
  <c r="K136"/>
  <c r="AN8" i="6" s="1"/>
  <c r="AL40"/>
  <c r="AL85" s="1"/>
  <c r="AK41"/>
  <c r="AL137"/>
  <c r="AL18"/>
  <c r="AL21" s="1"/>
  <c r="AL124" s="1"/>
  <c r="AK52"/>
  <c r="AL173"/>
  <c r="AO97"/>
  <c r="AO98" s="1"/>
  <c r="AP63"/>
  <c r="AR68"/>
  <c r="AQ68"/>
  <c r="AP107"/>
  <c r="AP19"/>
  <c r="AQ19" s="1"/>
  <c r="M136" i="13"/>
  <c r="AL48" i="6"/>
  <c r="AM149"/>
  <c r="AQ60"/>
  <c r="AP96"/>
  <c r="AR60"/>
  <c r="AI25"/>
  <c r="AI134"/>
  <c r="AK49"/>
  <c r="AK53" s="1"/>
  <c r="AL150"/>
  <c r="AM50"/>
  <c r="AN151"/>
  <c r="AJ25"/>
  <c r="AJ134"/>
  <c r="AM9"/>
  <c r="AM13" s="1"/>
  <c r="J148" i="3"/>
  <c r="AI61" i="6"/>
  <c r="AI65" s="1"/>
  <c r="AI90"/>
  <c r="AI91" s="1"/>
  <c r="AP17"/>
  <c r="AF181" i="13"/>
  <c r="AF186" s="1"/>
  <c r="AF182"/>
  <c r="AF187" s="1"/>
  <c r="AF185"/>
  <c r="AO167" i="6"/>
  <c r="AH29"/>
  <c r="AH31" s="1"/>
  <c r="AH30"/>
  <c r="M20" i="3"/>
  <c r="L126"/>
  <c r="L128"/>
  <c r="L130"/>
  <c r="L132"/>
  <c r="L134"/>
  <c r="L137"/>
  <c r="L139"/>
  <c r="L141"/>
  <c r="L143"/>
  <c r="L145"/>
  <c r="L129"/>
  <c r="L127"/>
  <c r="L131"/>
  <c r="L133"/>
  <c r="L135"/>
  <c r="L138"/>
  <c r="L140"/>
  <c r="L142"/>
  <c r="L144"/>
  <c r="L146"/>
  <c r="M137" i="10"/>
  <c r="O137"/>
  <c r="L138"/>
  <c r="M160" i="13"/>
  <c r="I174" i="3"/>
  <c r="K160"/>
  <c r="AN11" i="6" s="1"/>
  <c r="AC115"/>
  <c r="K147" i="3"/>
  <c r="AM40" i="6" l="1"/>
  <c r="AM85" s="1"/>
  <c r="AL41"/>
  <c r="AM137"/>
  <c r="AM18"/>
  <c r="AM21" s="1"/>
  <c r="AM124" s="1"/>
  <c r="AK101"/>
  <c r="AK122"/>
  <c r="M127" i="3"/>
  <c r="M129"/>
  <c r="M131"/>
  <c r="M133"/>
  <c r="M135"/>
  <c r="M138"/>
  <c r="M140"/>
  <c r="M142"/>
  <c r="M144"/>
  <c r="M146"/>
  <c r="M128"/>
  <c r="M132"/>
  <c r="M134"/>
  <c r="M137"/>
  <c r="M139"/>
  <c r="M141"/>
  <c r="M143"/>
  <c r="M145"/>
  <c r="M126"/>
  <c r="M130"/>
  <c r="AH32" i="6"/>
  <c r="AH70"/>
  <c r="AH80"/>
  <c r="AH82" s="1"/>
  <c r="AH93" s="1"/>
  <c r="AH112" s="1"/>
  <c r="AH135"/>
  <c r="AH139"/>
  <c r="AP167"/>
  <c r="AN50"/>
  <c r="AO151"/>
  <c r="AL49"/>
  <c r="AM150"/>
  <c r="AR96"/>
  <c r="AS60"/>
  <c r="AM48"/>
  <c r="AN149"/>
  <c r="AP108"/>
  <c r="AQ108" s="1"/>
  <c r="AQ107"/>
  <c r="AQ63"/>
  <c r="AP97"/>
  <c r="AQ97" s="1"/>
  <c r="AR63"/>
  <c r="AL52"/>
  <c r="AM173"/>
  <c r="AK59"/>
  <c r="AK86"/>
  <c r="AK87" s="1"/>
  <c r="AN12"/>
  <c r="K172" i="3"/>
  <c r="AN51" i="6"/>
  <c r="AO152"/>
  <c r="AG32"/>
  <c r="AG70"/>
  <c r="AG80"/>
  <c r="AG82" s="1"/>
  <c r="AG93" s="1"/>
  <c r="AG112" s="1"/>
  <c r="AG135"/>
  <c r="AG139"/>
  <c r="AO45"/>
  <c r="AP146"/>
  <c r="AF69"/>
  <c r="AE71"/>
  <c r="AS166"/>
  <c r="AP180"/>
  <c r="AO169"/>
  <c r="AO181"/>
  <c r="AN170"/>
  <c r="L147" i="3"/>
  <c r="AL23" i="6"/>
  <c r="M172" i="13"/>
  <c r="L160" i="3"/>
  <c r="AO11" i="6" s="1"/>
  <c r="AN9"/>
  <c r="AN13" s="1"/>
  <c r="K148" i="3"/>
  <c r="AC39" i="6"/>
  <c r="AE114"/>
  <c r="AE115" s="1"/>
  <c r="AD114"/>
  <c r="AD115" s="1"/>
  <c r="Y3" i="14"/>
  <c r="C66" i="10"/>
  <c r="D66" s="1"/>
  <c r="Y3" i="12"/>
  <c r="AG27" i="9"/>
  <c r="AG180" i="3"/>
  <c r="AG180" i="13"/>
  <c r="M138" i="10"/>
  <c r="O138"/>
  <c r="L139"/>
  <c r="AR17" i="6"/>
  <c r="AQ17"/>
  <c r="AJ28"/>
  <c r="AJ138"/>
  <c r="AI28"/>
  <c r="AI138"/>
  <c r="AP98"/>
  <c r="AQ96"/>
  <c r="AQ98" s="1"/>
  <c r="AS68"/>
  <c r="AR107"/>
  <c r="AJ61"/>
  <c r="AJ65" s="1"/>
  <c r="AJ90"/>
  <c r="AJ91" s="1"/>
  <c r="AK124"/>
  <c r="AK23"/>
  <c r="AD71"/>
  <c r="AC123"/>
  <c r="AC73"/>
  <c r="AD73" s="1"/>
  <c r="AC132"/>
  <c r="M151" i="3"/>
  <c r="M153"/>
  <c r="M155"/>
  <c r="M157"/>
  <c r="M159"/>
  <c r="M162"/>
  <c r="M164"/>
  <c r="M166"/>
  <c r="M168"/>
  <c r="M170"/>
  <c r="M150"/>
  <c r="M154"/>
  <c r="M152"/>
  <c r="M156"/>
  <c r="M158"/>
  <c r="M161"/>
  <c r="M163"/>
  <c r="M165"/>
  <c r="M167"/>
  <c r="M169"/>
  <c r="AN47" i="6"/>
  <c r="AO148"/>
  <c r="AN46"/>
  <c r="AO147"/>
  <c r="L136" i="3"/>
  <c r="AO8" i="6" s="1"/>
  <c r="AL153"/>
  <c r="AL53"/>
  <c r="M148" i="13"/>
  <c r="L171" i="3"/>
  <c r="J174"/>
  <c r="M136" l="1"/>
  <c r="AP8" i="6" s="1"/>
  <c r="AN40"/>
  <c r="AN85" s="1"/>
  <c r="AM41"/>
  <c r="AN137"/>
  <c r="AN18"/>
  <c r="AN21" s="1"/>
  <c r="AN124" s="1"/>
  <c r="AK25"/>
  <c r="AK134"/>
  <c r="AR108"/>
  <c r="AI30"/>
  <c r="AI29"/>
  <c r="AJ29"/>
  <c r="AJ31" s="1"/>
  <c r="AJ30"/>
  <c r="M139" i="10"/>
  <c r="O139"/>
  <c r="L140"/>
  <c r="AG185" i="3"/>
  <c r="AG181"/>
  <c r="AG186" s="1"/>
  <c r="AG182"/>
  <c r="AG187" s="1"/>
  <c r="AE39" i="6"/>
  <c r="AE42" s="1"/>
  <c r="AF114"/>
  <c r="AF115" s="1"/>
  <c r="C67" i="10"/>
  <c r="D67" s="1"/>
  <c r="Z3" i="14"/>
  <c r="Z3" i="12"/>
  <c r="AO9" i="6"/>
  <c r="L148" i="3"/>
  <c r="AN174" i="6"/>
  <c r="AN81" s="1"/>
  <c r="AN24"/>
  <c r="AE123"/>
  <c r="AE132"/>
  <c r="AE73"/>
  <c r="AO51"/>
  <c r="AP152"/>
  <c r="AM52"/>
  <c r="AN173"/>
  <c r="AR97"/>
  <c r="AS63"/>
  <c r="AR98"/>
  <c r="AR8"/>
  <c r="AQ8"/>
  <c r="AK104"/>
  <c r="AK110" s="1"/>
  <c r="M171" i="3"/>
  <c r="M174" i="13"/>
  <c r="K174" i="3"/>
  <c r="AO46" i="6"/>
  <c r="AP147"/>
  <c r="AO47"/>
  <c r="AP148"/>
  <c r="AH27" i="9"/>
  <c r="AH180" i="3"/>
  <c r="AH180" i="13"/>
  <c r="AO12" i="6"/>
  <c r="AO13" s="1"/>
  <c r="L172" i="3"/>
  <c r="L174" s="1"/>
  <c r="AL101" i="6"/>
  <c r="AL104" s="1"/>
  <c r="AL110" s="1"/>
  <c r="AL122"/>
  <c r="AD123"/>
  <c r="AD132"/>
  <c r="AT68"/>
  <c r="AS107"/>
  <c r="AS108" s="1"/>
  <c r="AS17"/>
  <c r="AG185" i="13"/>
  <c r="AG181"/>
  <c r="AG186" s="1"/>
  <c r="AG182"/>
  <c r="AG187" s="1"/>
  <c r="AC42" i="6"/>
  <c r="AD39"/>
  <c r="AL25"/>
  <c r="AL134"/>
  <c r="AP181"/>
  <c r="AO170"/>
  <c r="AO174" s="1"/>
  <c r="AO81" s="1"/>
  <c r="AR180"/>
  <c r="AP169"/>
  <c r="AQ169" s="1"/>
  <c r="AT166"/>
  <c r="AG69"/>
  <c r="AF71"/>
  <c r="AP45"/>
  <c r="AQ146"/>
  <c r="AR146"/>
  <c r="AK61"/>
  <c r="AK65" s="1"/>
  <c r="AK90"/>
  <c r="AK91" s="1"/>
  <c r="AN48"/>
  <c r="AO149"/>
  <c r="AS96"/>
  <c r="AT60"/>
  <c r="AM49"/>
  <c r="AM53" s="1"/>
  <c r="AN150"/>
  <c r="AN153" s="1"/>
  <c r="AM153"/>
  <c r="AO50"/>
  <c r="AP151"/>
  <c r="AR167"/>
  <c r="AQ167"/>
  <c r="AL59"/>
  <c r="AL86"/>
  <c r="AL87" s="1"/>
  <c r="M160" i="3"/>
  <c r="AP11" i="6" s="1"/>
  <c r="M147" i="3"/>
  <c r="AM23" i="6"/>
  <c r="AI31" l="1"/>
  <c r="AI32" s="1"/>
  <c r="AI70"/>
  <c r="AI80"/>
  <c r="AI82" s="1"/>
  <c r="AI93" s="1"/>
  <c r="AI112" s="1"/>
  <c r="AI135"/>
  <c r="AI139"/>
  <c r="AM101"/>
  <c r="AM104" s="1"/>
  <c r="AM110" s="1"/>
  <c r="AM122"/>
  <c r="AO40"/>
  <c r="AO85" s="1"/>
  <c r="AN41"/>
  <c r="AO137"/>
  <c r="AO18"/>
  <c r="AO21" s="1"/>
  <c r="AO124" s="1"/>
  <c r="AJ32"/>
  <c r="AJ70"/>
  <c r="AJ80"/>
  <c r="AJ82" s="1"/>
  <c r="AJ93" s="1"/>
  <c r="AJ112" s="1"/>
  <c r="AJ135"/>
  <c r="AJ139"/>
  <c r="AP9"/>
  <c r="M148" i="3"/>
  <c r="AL61" i="6"/>
  <c r="AL65" s="1"/>
  <c r="AL90"/>
  <c r="AL91" s="1"/>
  <c r="AQ45"/>
  <c r="AH69"/>
  <c r="AG71"/>
  <c r="AT17"/>
  <c r="AU68"/>
  <c r="AT107"/>
  <c r="AT108" s="1"/>
  <c r="AH181" i="3"/>
  <c r="AH186" s="1"/>
  <c r="AH182"/>
  <c r="AH187" s="1"/>
  <c r="AH185"/>
  <c r="AP47" i="6"/>
  <c r="AQ47" s="1"/>
  <c r="AR148"/>
  <c r="AQ148"/>
  <c r="AP46"/>
  <c r="AQ46" s="1"/>
  <c r="AQ147"/>
  <c r="AR147"/>
  <c r="AI27" i="9"/>
  <c r="AI180" i="3"/>
  <c r="AI180" i="13"/>
  <c r="AS97" i="6"/>
  <c r="AT63"/>
  <c r="AN52"/>
  <c r="AO173"/>
  <c r="AP51"/>
  <c r="AQ51" s="1"/>
  <c r="AR152"/>
  <c r="AQ152"/>
  <c r="AF39"/>
  <c r="AF42" s="1"/>
  <c r="AG114"/>
  <c r="AG115" s="1"/>
  <c r="AA3" i="14"/>
  <c r="C68" i="10"/>
  <c r="D68" s="1"/>
  <c r="AA3" i="12"/>
  <c r="AO24" i="6"/>
  <c r="AR11"/>
  <c r="AQ11"/>
  <c r="AS167"/>
  <c r="AN49"/>
  <c r="AO150"/>
  <c r="AO153" s="1"/>
  <c r="AT96"/>
  <c r="AU60"/>
  <c r="AR45"/>
  <c r="AS146"/>
  <c r="AM25"/>
  <c r="AM134"/>
  <c r="AP50"/>
  <c r="AQ50" s="1"/>
  <c r="AR151"/>
  <c r="AQ151"/>
  <c r="AO48"/>
  <c r="AP149"/>
  <c r="AF123"/>
  <c r="AF73"/>
  <c r="AF132"/>
  <c r="AU166"/>
  <c r="AS180"/>
  <c r="AR169"/>
  <c r="AR181"/>
  <c r="AP170"/>
  <c r="AL28"/>
  <c r="AL138"/>
  <c r="AD42"/>
  <c r="AD127" s="1"/>
  <c r="AC56"/>
  <c r="AC127"/>
  <c r="AJ27" i="9"/>
  <c r="AJ180" i="3"/>
  <c r="AJ180" i="13"/>
  <c r="AH181"/>
  <c r="AH186" s="1"/>
  <c r="AH182"/>
  <c r="AH187" s="1"/>
  <c r="AH185"/>
  <c r="AP12" i="6"/>
  <c r="AP13" s="1"/>
  <c r="M172" i="3"/>
  <c r="M174" s="1"/>
  <c r="AS8" i="6"/>
  <c r="AT8" s="1"/>
  <c r="AU8" s="1"/>
  <c r="AV8" s="1"/>
  <c r="AW8" s="1"/>
  <c r="AX8" s="1"/>
  <c r="AY8" s="1"/>
  <c r="AZ8" s="1"/>
  <c r="BA8" s="1"/>
  <c r="BB8" s="1"/>
  <c r="BC8" s="1"/>
  <c r="BE8" s="1"/>
  <c r="AE56"/>
  <c r="AE128" s="1"/>
  <c r="AE127"/>
  <c r="M140" i="10"/>
  <c r="O140"/>
  <c r="L141"/>
  <c r="AK28" i="6"/>
  <c r="AK138"/>
  <c r="AM59"/>
  <c r="AM86"/>
  <c r="AM87" s="1"/>
  <c r="AN53"/>
  <c r="AP174"/>
  <c r="AP81" s="1"/>
  <c r="AS98"/>
  <c r="AN23"/>
  <c r="AP40" l="1"/>
  <c r="AO41"/>
  <c r="AP137"/>
  <c r="AP18"/>
  <c r="BF8"/>
  <c r="BG8" s="1"/>
  <c r="BH8" s="1"/>
  <c r="BI8" s="1"/>
  <c r="BJ8" s="1"/>
  <c r="BK8" s="1"/>
  <c r="BL8" s="1"/>
  <c r="BM8" s="1"/>
  <c r="BN8" s="1"/>
  <c r="BO8" s="1"/>
  <c r="BP8" s="1"/>
  <c r="AD56"/>
  <c r="AD128" s="1"/>
  <c r="AC128"/>
  <c r="AQ170"/>
  <c r="AQ24" s="1"/>
  <c r="AP24"/>
  <c r="AR50"/>
  <c r="AS151"/>
  <c r="AG39"/>
  <c r="AG42" s="1"/>
  <c r="AH114"/>
  <c r="AH115" s="1"/>
  <c r="C69" i="10"/>
  <c r="D69" s="1"/>
  <c r="AB3" i="14"/>
  <c r="AB3" i="12"/>
  <c r="AI185" i="3"/>
  <c r="AI181"/>
  <c r="AI186" s="1"/>
  <c r="AI182"/>
  <c r="AI187" s="1"/>
  <c r="AR46" i="6"/>
  <c r="AS147"/>
  <c r="AR47"/>
  <c r="AS148"/>
  <c r="AV68"/>
  <c r="AU107"/>
  <c r="AG123"/>
  <c r="AG132"/>
  <c r="AG73"/>
  <c r="AN59"/>
  <c r="AN86"/>
  <c r="AN87" s="1"/>
  <c r="AO23"/>
  <c r="M141" i="10"/>
  <c r="O141"/>
  <c r="L142"/>
  <c r="AR12" i="6"/>
  <c r="AQ12"/>
  <c r="AJ181" i="13"/>
  <c r="AJ186" s="1"/>
  <c r="AJ182"/>
  <c r="AJ187" s="1"/>
  <c r="AJ185"/>
  <c r="AN25" i="6"/>
  <c r="AN134"/>
  <c r="AN101"/>
  <c r="AN104" s="1"/>
  <c r="AN110" s="1"/>
  <c r="AN122"/>
  <c r="AM61"/>
  <c r="AM65" s="1"/>
  <c r="AM90"/>
  <c r="AM91" s="1"/>
  <c r="AK30"/>
  <c r="AK29"/>
  <c r="AK31"/>
  <c r="AK27" i="9"/>
  <c r="D30" s="1"/>
  <c r="AK180" i="3"/>
  <c r="AK180" i="13"/>
  <c r="AJ181" i="3"/>
  <c r="AJ186" s="1"/>
  <c r="AJ182"/>
  <c r="AJ187" s="1"/>
  <c r="AJ185"/>
  <c r="AL29" i="6"/>
  <c r="AL31" s="1"/>
  <c r="AL30"/>
  <c r="AS181"/>
  <c r="AR170"/>
  <c r="AT180"/>
  <c r="AS169"/>
  <c r="AV166"/>
  <c r="AP48"/>
  <c r="AQ48" s="1"/>
  <c r="AR149"/>
  <c r="AQ149"/>
  <c r="AM28"/>
  <c r="AM138"/>
  <c r="AS45"/>
  <c r="AT146"/>
  <c r="AU96"/>
  <c r="AV60"/>
  <c r="AO49"/>
  <c r="AO53" s="1"/>
  <c r="AP150"/>
  <c r="AP153" s="1"/>
  <c r="AQ153" s="1"/>
  <c r="AT167"/>
  <c r="AS11"/>
  <c r="AF56"/>
  <c r="AF128" s="1"/>
  <c r="AF127"/>
  <c r="AR51"/>
  <c r="AS152"/>
  <c r="AO52"/>
  <c r="AP173"/>
  <c r="AT97"/>
  <c r="AU63"/>
  <c r="AI185" i="13"/>
  <c r="AI181"/>
  <c r="AI186" s="1"/>
  <c r="AI182"/>
  <c r="AI187" s="1"/>
  <c r="AU17" i="6"/>
  <c r="AI69"/>
  <c r="AH71"/>
  <c r="AR9"/>
  <c r="AQ9"/>
  <c r="AQ13" s="1"/>
  <c r="BD8"/>
  <c r="AR24"/>
  <c r="AO101" l="1"/>
  <c r="AO104" s="1"/>
  <c r="AO110" s="1"/>
  <c r="AO122"/>
  <c r="AH123"/>
  <c r="AH132"/>
  <c r="AH73"/>
  <c r="AT11"/>
  <c r="AU167"/>
  <c r="AT45"/>
  <c r="AU146"/>
  <c r="AR48"/>
  <c r="AS149"/>
  <c r="AW166"/>
  <c r="AU180"/>
  <c r="AT169"/>
  <c r="AT181"/>
  <c r="AS170"/>
  <c r="AL32"/>
  <c r="AL70"/>
  <c r="AL80"/>
  <c r="AL82" s="1"/>
  <c r="AL93" s="1"/>
  <c r="AL112" s="1"/>
  <c r="AL135"/>
  <c r="AL139"/>
  <c r="AL180" i="3"/>
  <c r="AK185"/>
  <c r="AK181"/>
  <c r="AK186" s="1"/>
  <c r="AK182"/>
  <c r="AK187" s="1"/>
  <c r="AK32" i="6"/>
  <c r="AK70"/>
  <c r="AK80"/>
  <c r="AK82" s="1"/>
  <c r="AK93" s="1"/>
  <c r="AK112" s="1"/>
  <c r="AK135"/>
  <c r="AK139"/>
  <c r="AN28"/>
  <c r="AN138"/>
  <c r="M142" i="10"/>
  <c r="O142"/>
  <c r="L143"/>
  <c r="AO25" i="6"/>
  <c r="AO134"/>
  <c r="AS47"/>
  <c r="AT148"/>
  <c r="AS46"/>
  <c r="AT147"/>
  <c r="AH39"/>
  <c r="AH42" s="1"/>
  <c r="AI114"/>
  <c r="AI115" s="1"/>
  <c r="AC3" i="14"/>
  <c r="C70" i="10"/>
  <c r="D70" s="1"/>
  <c r="AC3" i="12"/>
  <c r="AS50" i="6"/>
  <c r="AT151"/>
  <c r="AQ18"/>
  <c r="AQ21" s="1"/>
  <c r="AQ124" s="1"/>
  <c r="AP21"/>
  <c r="AO59"/>
  <c r="AO86"/>
  <c r="AO87" s="1"/>
  <c r="AT98"/>
  <c r="BD9"/>
  <c r="AS9"/>
  <c r="AT9" s="1"/>
  <c r="AU9" s="1"/>
  <c r="AV9" s="1"/>
  <c r="AW9" s="1"/>
  <c r="AX9" s="1"/>
  <c r="AY9" s="1"/>
  <c r="AZ9" s="1"/>
  <c r="BA9" s="1"/>
  <c r="BB9" s="1"/>
  <c r="BC9" s="1"/>
  <c r="BE9" s="1"/>
  <c r="AJ69"/>
  <c r="AI71"/>
  <c r="AV17"/>
  <c r="AU97"/>
  <c r="AU98" s="1"/>
  <c r="AV63"/>
  <c r="AP52"/>
  <c r="AQ52" s="1"/>
  <c r="AQ173"/>
  <c r="AQ174" s="1"/>
  <c r="AQ81" s="1"/>
  <c r="AR173"/>
  <c r="AS51"/>
  <c r="AT152"/>
  <c r="AP49"/>
  <c r="AQ49" s="1"/>
  <c r="AR150"/>
  <c r="AQ150"/>
  <c r="AV96"/>
  <c r="AW60"/>
  <c r="AM30"/>
  <c r="AM29"/>
  <c r="AM31" s="1"/>
  <c r="AL180" i="13"/>
  <c r="AK185"/>
  <c r="AK181"/>
  <c r="AK186" s="1"/>
  <c r="AK182"/>
  <c r="AK187" s="1"/>
  <c r="D32" i="9"/>
  <c r="D31"/>
  <c r="AS12" i="6"/>
  <c r="AT12" s="1"/>
  <c r="AU12" s="1"/>
  <c r="AV12" s="1"/>
  <c r="AW12" s="1"/>
  <c r="AX12" s="1"/>
  <c r="AY12" s="1"/>
  <c r="AZ12" s="1"/>
  <c r="BA12" s="1"/>
  <c r="BB12" s="1"/>
  <c r="BC12" s="1"/>
  <c r="BE12" s="1"/>
  <c r="AN61"/>
  <c r="AN65" s="1"/>
  <c r="AN90"/>
  <c r="AN91" s="1"/>
  <c r="AU108"/>
  <c r="AW68"/>
  <c r="AV107"/>
  <c r="AV108" s="1"/>
  <c r="AG56"/>
  <c r="AG128" s="1"/>
  <c r="AG127"/>
  <c r="AQ40"/>
  <c r="AP85"/>
  <c r="AR13"/>
  <c r="AP53"/>
  <c r="BQ8"/>
  <c r="AR174"/>
  <c r="AR81" s="1"/>
  <c r="AM32" l="1"/>
  <c r="AM70"/>
  <c r="AM80"/>
  <c r="AM82" s="1"/>
  <c r="AM93" s="1"/>
  <c r="AM112" s="1"/>
  <c r="AM135"/>
  <c r="AM139"/>
  <c r="AQ85"/>
  <c r="AL181" i="13"/>
  <c r="AL186" s="1"/>
  <c r="AL182"/>
  <c r="AL187" s="1"/>
  <c r="AM180"/>
  <c r="AL185"/>
  <c r="AW96" i="6"/>
  <c r="AX60"/>
  <c r="AV97"/>
  <c r="AW63"/>
  <c r="AW17"/>
  <c r="AK69"/>
  <c r="AJ71"/>
  <c r="AO61"/>
  <c r="AO65" s="1"/>
  <c r="AO90"/>
  <c r="AO91" s="1"/>
  <c r="AI39"/>
  <c r="AI42" s="1"/>
  <c r="AJ114"/>
  <c r="AJ115" s="1"/>
  <c r="C71" i="10"/>
  <c r="D71" s="1"/>
  <c r="AD3" i="14"/>
  <c r="AD3" i="12"/>
  <c r="AT46" i="6"/>
  <c r="AU147"/>
  <c r="AT47"/>
  <c r="AU148"/>
  <c r="M143" i="10"/>
  <c r="O143"/>
  <c r="L144"/>
  <c r="AN29" i="6"/>
  <c r="AN31" s="1"/>
  <c r="AN30"/>
  <c r="AU181"/>
  <c r="AT170"/>
  <c r="AV180"/>
  <c r="AU169"/>
  <c r="AS48"/>
  <c r="AT149"/>
  <c r="AV167"/>
  <c r="AU11"/>
  <c r="AT13"/>
  <c r="AQ23"/>
  <c r="BQ12"/>
  <c r="BF12"/>
  <c r="BG12" s="1"/>
  <c r="BH12" s="1"/>
  <c r="BI12" s="1"/>
  <c r="BJ12" s="1"/>
  <c r="BK12" s="1"/>
  <c r="BL12" s="1"/>
  <c r="BM12" s="1"/>
  <c r="BN12" s="1"/>
  <c r="BO12" s="1"/>
  <c r="BP12" s="1"/>
  <c r="AQ53"/>
  <c r="AQ122" s="1"/>
  <c r="AP101"/>
  <c r="AP122"/>
  <c r="AR15"/>
  <c r="AR19"/>
  <c r="AR40"/>
  <c r="AR85" s="1"/>
  <c r="AP41"/>
  <c r="AR137"/>
  <c r="AR18"/>
  <c r="AX68"/>
  <c r="AW107"/>
  <c r="AW108" s="1"/>
  <c r="AR49"/>
  <c r="AS150"/>
  <c r="AT51"/>
  <c r="AU152"/>
  <c r="AR52"/>
  <c r="AS173"/>
  <c r="AI123"/>
  <c r="AI132"/>
  <c r="AI73"/>
  <c r="BF9"/>
  <c r="BG9" s="1"/>
  <c r="BH9" s="1"/>
  <c r="BI9" s="1"/>
  <c r="BJ9" s="1"/>
  <c r="BK9" s="1"/>
  <c r="BL9" s="1"/>
  <c r="BM9" s="1"/>
  <c r="BN9" s="1"/>
  <c r="BO9" s="1"/>
  <c r="BP9" s="1"/>
  <c r="AP124"/>
  <c r="AP23"/>
  <c r="AT50"/>
  <c r="AU151"/>
  <c r="AH56"/>
  <c r="AH128" s="1"/>
  <c r="AH127"/>
  <c r="AO28"/>
  <c r="AO138"/>
  <c r="AL181" i="3"/>
  <c r="AL186" s="1"/>
  <c r="AL182"/>
  <c r="AL187" s="1"/>
  <c r="AM180"/>
  <c r="AL185"/>
  <c r="AS174" i="6"/>
  <c r="AS81" s="1"/>
  <c r="AS24"/>
  <c r="AX166"/>
  <c r="AU45"/>
  <c r="AV146"/>
  <c r="BD12"/>
  <c r="AV98"/>
  <c r="AR153"/>
  <c r="AR53"/>
  <c r="AR101" s="1"/>
  <c r="AT24"/>
  <c r="AT174"/>
  <c r="AT81" s="1"/>
  <c r="AS13"/>
  <c r="AN32" l="1"/>
  <c r="AN70"/>
  <c r="AN80"/>
  <c r="AN82" s="1"/>
  <c r="AN93" s="1"/>
  <c r="AN112" s="1"/>
  <c r="AN135"/>
  <c r="AN139"/>
  <c r="AN180" i="3"/>
  <c r="AM185"/>
  <c r="AM181"/>
  <c r="AM186" s="1"/>
  <c r="AM182"/>
  <c r="AM187" s="1"/>
  <c r="AO30" i="6"/>
  <c r="AO29"/>
  <c r="AO31" s="1"/>
  <c r="AS52"/>
  <c r="AT173"/>
  <c r="AU51"/>
  <c r="AV152"/>
  <c r="AS49"/>
  <c r="AT150"/>
  <c r="AY68"/>
  <c r="AX107"/>
  <c r="AT15"/>
  <c r="AT23"/>
  <c r="AT19"/>
  <c r="AT40"/>
  <c r="AS41"/>
  <c r="AT137"/>
  <c r="AT18"/>
  <c r="AT21" s="1"/>
  <c r="AT124" s="1"/>
  <c r="AW167"/>
  <c r="AT48"/>
  <c r="AU149"/>
  <c r="AU47"/>
  <c r="AV148"/>
  <c r="AU46"/>
  <c r="AV147"/>
  <c r="AI56"/>
  <c r="AI128" s="1"/>
  <c r="AI127"/>
  <c r="AL69"/>
  <c r="AK71"/>
  <c r="AX17"/>
  <c r="AN180" i="13"/>
  <c r="AM185"/>
  <c r="AM181"/>
  <c r="AM186" s="1"/>
  <c r="AM182"/>
  <c r="AM187" s="1"/>
  <c r="AY166" i="6"/>
  <c r="AS15"/>
  <c r="AS19" s="1"/>
  <c r="AS40"/>
  <c r="AS85" s="1"/>
  <c r="AR41"/>
  <c r="AS137"/>
  <c r="AS18"/>
  <c r="AR104"/>
  <c r="AR110" s="1"/>
  <c r="AV45"/>
  <c r="AW146"/>
  <c r="AU50"/>
  <c r="AV151"/>
  <c r="AP25"/>
  <c r="AP134"/>
  <c r="AR21"/>
  <c r="AQ41"/>
  <c r="AQ86" s="1"/>
  <c r="AQ87" s="1"/>
  <c r="AP59"/>
  <c r="AP86"/>
  <c r="AP87" s="1"/>
  <c r="AP104"/>
  <c r="AP110" s="1"/>
  <c r="AQ101"/>
  <c r="AQ104" s="1"/>
  <c r="AQ110" s="1"/>
  <c r="AQ25"/>
  <c r="AQ28" s="1"/>
  <c r="AQ134"/>
  <c r="AV11"/>
  <c r="AU13"/>
  <c r="AW180"/>
  <c r="AV169"/>
  <c r="AV181"/>
  <c r="AU170"/>
  <c r="AU174" s="1"/>
  <c r="AU81" s="1"/>
  <c r="M144" i="10"/>
  <c r="O144"/>
  <c r="L145"/>
  <c r="AJ39" i="6"/>
  <c r="AJ42" s="1"/>
  <c r="AK114"/>
  <c r="AK115" s="1"/>
  <c r="AE3" i="14"/>
  <c r="C72" i="10"/>
  <c r="D72" s="1"/>
  <c r="AE3" i="12"/>
  <c r="AJ123" i="6"/>
  <c r="AJ132"/>
  <c r="AJ73"/>
  <c r="AW97"/>
  <c r="AW98" s="1"/>
  <c r="AX63"/>
  <c r="AX96"/>
  <c r="AY60"/>
  <c r="BQ9"/>
  <c r="AR122"/>
  <c r="AT153"/>
  <c r="AS153"/>
  <c r="AS53"/>
  <c r="AS101" s="1"/>
  <c r="AS104" s="1"/>
  <c r="AS110" s="1"/>
  <c r="AO32" l="1"/>
  <c r="AO70"/>
  <c r="AO80"/>
  <c r="AO82" s="1"/>
  <c r="AO93" s="1"/>
  <c r="AO112" s="1"/>
  <c r="AO135"/>
  <c r="AO139"/>
  <c r="AX97"/>
  <c r="AY63"/>
  <c r="AU15"/>
  <c r="AU19" s="1"/>
  <c r="AU40"/>
  <c r="AU85" s="1"/>
  <c r="AT41"/>
  <c r="AU137"/>
  <c r="AU18"/>
  <c r="AP28"/>
  <c r="AP138"/>
  <c r="AW45"/>
  <c r="AX146"/>
  <c r="AR59"/>
  <c r="AR86"/>
  <c r="AR87" s="1"/>
  <c r="AZ166"/>
  <c r="AY17"/>
  <c r="AM69"/>
  <c r="AL71"/>
  <c r="AX167"/>
  <c r="AT25"/>
  <c r="AT134"/>
  <c r="AX108"/>
  <c r="AS21"/>
  <c r="AT85"/>
  <c r="AU24"/>
  <c r="AY96"/>
  <c r="AZ60"/>
  <c r="AK39"/>
  <c r="AK42" s="1"/>
  <c r="AL114"/>
  <c r="AL115" s="1"/>
  <c r="C73" i="10"/>
  <c r="D73" s="1"/>
  <c r="AF3" i="14"/>
  <c r="AF3" i="12"/>
  <c r="M145" i="10"/>
  <c r="O145"/>
  <c r="L146"/>
  <c r="AW181" i="6"/>
  <c r="AV170"/>
  <c r="AV174" s="1"/>
  <c r="AV81" s="1"/>
  <c r="AX180"/>
  <c r="AW169"/>
  <c r="AX98"/>
  <c r="AJ56"/>
  <c r="AJ128" s="1"/>
  <c r="AJ127"/>
  <c r="AW11"/>
  <c r="AV13"/>
  <c r="AQ30"/>
  <c r="AQ29"/>
  <c r="AQ31" s="1"/>
  <c r="AQ59"/>
  <c r="AQ90" s="1"/>
  <c r="AQ91" s="1"/>
  <c r="AP61"/>
  <c r="AP90"/>
  <c r="AP91" s="1"/>
  <c r="AR124"/>
  <c r="AR23"/>
  <c r="AV50"/>
  <c r="AW151"/>
  <c r="AN181" i="13"/>
  <c r="AN186" s="1"/>
  <c r="AN182"/>
  <c r="AN187" s="1"/>
  <c r="AO180"/>
  <c r="AN185"/>
  <c r="AK123" i="6"/>
  <c r="AK73"/>
  <c r="AK132"/>
  <c r="AV46"/>
  <c r="AW147"/>
  <c r="AV47"/>
  <c r="AW148"/>
  <c r="AU48"/>
  <c r="AV149"/>
  <c r="AS59"/>
  <c r="AS86"/>
  <c r="AZ68"/>
  <c r="AY107"/>
  <c r="AY108" s="1"/>
  <c r="AT49"/>
  <c r="AT53" s="1"/>
  <c r="AU150"/>
  <c r="AV51"/>
  <c r="AW152"/>
  <c r="AT52"/>
  <c r="AU173"/>
  <c r="AN181" i="3"/>
  <c r="AN186" s="1"/>
  <c r="AN182"/>
  <c r="AN187" s="1"/>
  <c r="AO180"/>
  <c r="AN185"/>
  <c r="AS122" i="6"/>
  <c r="AS87"/>
  <c r="AV24"/>
  <c r="AT101" l="1"/>
  <c r="AT122"/>
  <c r="AU52"/>
  <c r="AV173"/>
  <c r="BA68"/>
  <c r="AZ107"/>
  <c r="AZ108" s="1"/>
  <c r="AS61"/>
  <c r="AS65" s="1"/>
  <c r="AS90"/>
  <c r="AS91" s="1"/>
  <c r="AV48"/>
  <c r="AW149"/>
  <c r="AW47"/>
  <c r="AX148"/>
  <c r="AW46"/>
  <c r="AX147"/>
  <c r="AP180" i="13"/>
  <c r="AO185"/>
  <c r="AO181"/>
  <c r="AO186" s="1"/>
  <c r="AO182"/>
  <c r="AO187" s="1"/>
  <c r="AQ61" i="6"/>
  <c r="AP65"/>
  <c r="AQ32"/>
  <c r="AQ80"/>
  <c r="AQ82" s="1"/>
  <c r="AQ93" s="1"/>
  <c r="AQ112" s="1"/>
  <c r="AQ135"/>
  <c r="AX11"/>
  <c r="AW13"/>
  <c r="AY180"/>
  <c r="AX169"/>
  <c r="AX181"/>
  <c r="AW170"/>
  <c r="AW174" s="1"/>
  <c r="AW81" s="1"/>
  <c r="AK56"/>
  <c r="AK128" s="1"/>
  <c r="AK127"/>
  <c r="AS124"/>
  <c r="AS23"/>
  <c r="AT28"/>
  <c r="AT138"/>
  <c r="AL123"/>
  <c r="AL73"/>
  <c r="AL132"/>
  <c r="BA166"/>
  <c r="AR61"/>
  <c r="AR65" s="1"/>
  <c r="AR90"/>
  <c r="AR91" s="1"/>
  <c r="AX45"/>
  <c r="AY146"/>
  <c r="AU21"/>
  <c r="AT59"/>
  <c r="AT86"/>
  <c r="AT87" s="1"/>
  <c r="AW24"/>
  <c r="AW51"/>
  <c r="AX152"/>
  <c r="AU49"/>
  <c r="AV150"/>
  <c r="AP180" i="3"/>
  <c r="AO185"/>
  <c r="AO181"/>
  <c r="AO186" s="1"/>
  <c r="AO182"/>
  <c r="AO187" s="1"/>
  <c r="AW50" i="6"/>
  <c r="AX151"/>
  <c r="AR25"/>
  <c r="AR134"/>
  <c r="AV15"/>
  <c r="AV19"/>
  <c r="AV40"/>
  <c r="AV85" s="1"/>
  <c r="AU41"/>
  <c r="AV137"/>
  <c r="AV18"/>
  <c r="AV21" s="1"/>
  <c r="AV124" s="1"/>
  <c r="M146" i="10"/>
  <c r="O146"/>
  <c r="L147"/>
  <c r="AL39" i="6"/>
  <c r="AL42" s="1"/>
  <c r="AM114"/>
  <c r="AM115" s="1"/>
  <c r="AG3" i="14"/>
  <c r="C74" i="10"/>
  <c r="D74" s="1"/>
  <c r="AG3" i="12"/>
  <c r="AZ96" i="6"/>
  <c r="BA60"/>
  <c r="AY167"/>
  <c r="AN69"/>
  <c r="AM71"/>
  <c r="AZ17"/>
  <c r="AP29"/>
  <c r="AP31"/>
  <c r="AP30"/>
  <c r="AY97"/>
  <c r="AY98" s="1"/>
  <c r="AZ63"/>
  <c r="AU153"/>
  <c r="AU53"/>
  <c r="BA96" l="1"/>
  <c r="BB60"/>
  <c r="AL56"/>
  <c r="AL128" s="1"/>
  <c r="AL127"/>
  <c r="AU59"/>
  <c r="AU86"/>
  <c r="AU87" s="1"/>
  <c r="AR28"/>
  <c r="AR138"/>
  <c r="AP181" i="3"/>
  <c r="AP186" s="1"/>
  <c r="AP182"/>
  <c r="AP187" s="1"/>
  <c r="AQ180"/>
  <c r="AP185"/>
  <c r="BB166" i="6"/>
  <c r="AT29"/>
  <c r="AT30"/>
  <c r="AY181"/>
  <c r="AX170"/>
  <c r="AZ180"/>
  <c r="AY169"/>
  <c r="AW15"/>
  <c r="AW19"/>
  <c r="AW40"/>
  <c r="AW85" s="1"/>
  <c r="AV41"/>
  <c r="AW137"/>
  <c r="AW18"/>
  <c r="AP181" i="13"/>
  <c r="AP186" s="1"/>
  <c r="AP182"/>
  <c r="AP187" s="1"/>
  <c r="AQ180"/>
  <c r="AP185"/>
  <c r="AW48" i="6"/>
  <c r="AX149"/>
  <c r="AT104"/>
  <c r="AT110" s="1"/>
  <c r="AP32"/>
  <c r="AP70"/>
  <c r="AQ70" s="1"/>
  <c r="AP80"/>
  <c r="AP82" s="1"/>
  <c r="AP93" s="1"/>
  <c r="AP112" s="1"/>
  <c r="AP135"/>
  <c r="AP139"/>
  <c r="BA17"/>
  <c r="AO69"/>
  <c r="AN71"/>
  <c r="AU101"/>
  <c r="AU104" s="1"/>
  <c r="AU110" s="1"/>
  <c r="AU122"/>
  <c r="AZ97"/>
  <c r="BA63"/>
  <c r="AM123"/>
  <c r="AM132"/>
  <c r="AM73"/>
  <c r="AZ167"/>
  <c r="AM39"/>
  <c r="AM42" s="1"/>
  <c r="AN114"/>
  <c r="AN115" s="1"/>
  <c r="C75" i="10"/>
  <c r="D75" s="1"/>
  <c r="AH3" i="14"/>
  <c r="AH3" i="12"/>
  <c r="M147" i="10"/>
  <c r="O147"/>
  <c r="L148"/>
  <c r="AX50" i="6"/>
  <c r="AY151"/>
  <c r="AV49"/>
  <c r="AW150"/>
  <c r="AX51"/>
  <c r="AY152"/>
  <c r="AT61"/>
  <c r="AT65" s="1"/>
  <c r="AT90"/>
  <c r="AT91" s="1"/>
  <c r="AU124"/>
  <c r="AU23"/>
  <c r="AY45"/>
  <c r="AZ146"/>
  <c r="AS25"/>
  <c r="AS134"/>
  <c r="AY11"/>
  <c r="AX13"/>
  <c r="AQ65"/>
  <c r="AX46"/>
  <c r="AY147"/>
  <c r="AX47"/>
  <c r="AY148"/>
  <c r="BB68"/>
  <c r="BA107"/>
  <c r="BA108" s="1"/>
  <c r="AV52"/>
  <c r="AW173"/>
  <c r="AZ98"/>
  <c r="AV23"/>
  <c r="AV153"/>
  <c r="AV53"/>
  <c r="AT31" l="1"/>
  <c r="AT32" s="1"/>
  <c r="AT70"/>
  <c r="AT80"/>
  <c r="AT82" s="1"/>
  <c r="AT93" s="1"/>
  <c r="AT112" s="1"/>
  <c r="AT135"/>
  <c r="AT139"/>
  <c r="AM56"/>
  <c r="AM128" s="1"/>
  <c r="AM127"/>
  <c r="BA167"/>
  <c r="BA97"/>
  <c r="BB63"/>
  <c r="AN123"/>
  <c r="AN132"/>
  <c r="AN73"/>
  <c r="AR180" i="13"/>
  <c r="AQ185"/>
  <c r="AQ181"/>
  <c r="AQ186" s="1"/>
  <c r="AQ182"/>
  <c r="AQ187" s="1"/>
  <c r="AX174" i="6"/>
  <c r="AX81" s="1"/>
  <c r="AX24"/>
  <c r="BB96"/>
  <c r="BC60"/>
  <c r="AV101"/>
  <c r="AV104" s="1"/>
  <c r="AV110" s="1"/>
  <c r="AV122"/>
  <c r="AW52"/>
  <c r="AX173"/>
  <c r="BC68"/>
  <c r="BB107"/>
  <c r="BB108" s="1"/>
  <c r="AX15"/>
  <c r="AX19"/>
  <c r="AX40"/>
  <c r="AX85" s="1"/>
  <c r="AW41"/>
  <c r="AX137"/>
  <c r="AX18"/>
  <c r="AZ45"/>
  <c r="BA146"/>
  <c r="AV25"/>
  <c r="AV134"/>
  <c r="AY47"/>
  <c r="AZ148"/>
  <c r="AY46"/>
  <c r="AZ147"/>
  <c r="AZ11"/>
  <c r="AY13"/>
  <c r="AS28"/>
  <c r="AS138"/>
  <c r="AU25"/>
  <c r="AU134"/>
  <c r="AY51"/>
  <c r="AZ152"/>
  <c r="AW49"/>
  <c r="AW53" s="1"/>
  <c r="AX150"/>
  <c r="AX153" s="1"/>
  <c r="AW153"/>
  <c r="AY50"/>
  <c r="AZ151"/>
  <c r="M148" i="10"/>
  <c r="O148"/>
  <c r="L149"/>
  <c r="AN39" i="6"/>
  <c r="AN42" s="1"/>
  <c r="AO114"/>
  <c r="AO115" s="1"/>
  <c r="AI3" i="14"/>
  <c r="C76" i="10"/>
  <c r="D76" s="1"/>
  <c r="AI3" i="12"/>
  <c r="AP69" i="6"/>
  <c r="AO71"/>
  <c r="BB17"/>
  <c r="AX48"/>
  <c r="AY149"/>
  <c r="AV59"/>
  <c r="AV86"/>
  <c r="AV87" s="1"/>
  <c r="BA180"/>
  <c r="AZ169"/>
  <c r="AZ181"/>
  <c r="AY170"/>
  <c r="BC166"/>
  <c r="AR180" i="3"/>
  <c r="AQ185"/>
  <c r="AQ181"/>
  <c r="AQ186" s="1"/>
  <c r="AQ182"/>
  <c r="AQ187" s="1"/>
  <c r="AR29" i="6"/>
  <c r="AR30"/>
  <c r="AU61"/>
  <c r="AU65" s="1"/>
  <c r="AU90"/>
  <c r="AU91" s="1"/>
  <c r="AW21"/>
  <c r="BA98"/>
  <c r="AR31" l="1"/>
  <c r="AR32" s="1"/>
  <c r="AR70"/>
  <c r="AR80"/>
  <c r="AR82" s="1"/>
  <c r="AR93" s="1"/>
  <c r="AR112" s="1"/>
  <c r="AR135"/>
  <c r="AR139"/>
  <c r="AW101"/>
  <c r="AW122"/>
  <c r="AO39"/>
  <c r="AO42" s="1"/>
  <c r="AP114"/>
  <c r="AP115" s="1"/>
  <c r="C77" i="10"/>
  <c r="D77" s="1"/>
  <c r="AJ3" i="14"/>
  <c r="AJ3" i="12"/>
  <c r="M149" i="10"/>
  <c r="O149"/>
  <c r="L150"/>
  <c r="AX49" i="6"/>
  <c r="AX53" s="1"/>
  <c r="AY150"/>
  <c r="AZ51"/>
  <c r="BA152"/>
  <c r="BA11"/>
  <c r="AZ13"/>
  <c r="AV28"/>
  <c r="AV138"/>
  <c r="BA45"/>
  <c r="BB146"/>
  <c r="AX21"/>
  <c r="AW59"/>
  <c r="AW86"/>
  <c r="AW87" s="1"/>
  <c r="BD68"/>
  <c r="BE68"/>
  <c r="BC107"/>
  <c r="AX52"/>
  <c r="AY173"/>
  <c r="AR181" i="13"/>
  <c r="AR186" s="1"/>
  <c r="AR182"/>
  <c r="AR187" s="1"/>
  <c r="AS180"/>
  <c r="AR185"/>
  <c r="BB97" i="6"/>
  <c r="BB98" s="1"/>
  <c r="BC63"/>
  <c r="BB167"/>
  <c r="AW124"/>
  <c r="AW23"/>
  <c r="AR181" i="3"/>
  <c r="AR186" s="1"/>
  <c r="AR182"/>
  <c r="AR187" s="1"/>
  <c r="AS180"/>
  <c r="AR185"/>
  <c r="AY24" i="6"/>
  <c r="AY174"/>
  <c r="AY81" s="1"/>
  <c r="BC17"/>
  <c r="AR69"/>
  <c r="AQ69"/>
  <c r="AP71"/>
  <c r="BE166"/>
  <c r="BD166"/>
  <c r="BA181"/>
  <c r="AZ170"/>
  <c r="AZ174" s="1"/>
  <c r="AZ81" s="1"/>
  <c r="BB180"/>
  <c r="BA169"/>
  <c r="AV61"/>
  <c r="AV65" s="1"/>
  <c r="AV90"/>
  <c r="AV91" s="1"/>
  <c r="AY48"/>
  <c r="AZ149"/>
  <c r="AO123"/>
  <c r="AO132"/>
  <c r="AO73"/>
  <c r="AN56"/>
  <c r="AN128" s="1"/>
  <c r="AN127"/>
  <c r="AZ50"/>
  <c r="BA151"/>
  <c r="AU28"/>
  <c r="AU138"/>
  <c r="AS30"/>
  <c r="AS29"/>
  <c r="AS31"/>
  <c r="AY15"/>
  <c r="AY19"/>
  <c r="AY40"/>
  <c r="AY85" s="1"/>
  <c r="AX41"/>
  <c r="AY137"/>
  <c r="AY18"/>
  <c r="AZ46"/>
  <c r="BA147"/>
  <c r="AZ47"/>
  <c r="BA148"/>
  <c r="BD60"/>
  <c r="BC96"/>
  <c r="BE60"/>
  <c r="BE96" l="1"/>
  <c r="BF60"/>
  <c r="AZ48"/>
  <c r="BA149"/>
  <c r="AQ71"/>
  <c r="AP123"/>
  <c r="AP132"/>
  <c r="AP73"/>
  <c r="AQ73" s="1"/>
  <c r="AS69"/>
  <c r="AR71"/>
  <c r="BE17"/>
  <c r="BD17"/>
  <c r="AT180" i="3"/>
  <c r="AS185"/>
  <c r="AS181"/>
  <c r="AS186" s="1"/>
  <c r="AS182"/>
  <c r="AS187" s="1"/>
  <c r="BC167" i="6"/>
  <c r="AT180" i="13"/>
  <c r="AS185"/>
  <c r="AS181"/>
  <c r="AS186" s="1"/>
  <c r="AS182"/>
  <c r="AS187" s="1"/>
  <c r="AW61" i="6"/>
  <c r="AW65" s="1"/>
  <c r="AW90"/>
  <c r="AW91" s="1"/>
  <c r="AX124"/>
  <c r="AX23"/>
  <c r="BB45"/>
  <c r="BC146"/>
  <c r="AZ15"/>
  <c r="AZ19" s="1"/>
  <c r="AZ40"/>
  <c r="AZ85" s="1"/>
  <c r="AY41"/>
  <c r="AZ137"/>
  <c r="AZ18"/>
  <c r="BA51"/>
  <c r="BB152"/>
  <c r="AY49"/>
  <c r="AZ150"/>
  <c r="AY153"/>
  <c r="M150" i="10"/>
  <c r="O150"/>
  <c r="L151"/>
  <c r="AP39" i="6"/>
  <c r="AQ114"/>
  <c r="AQ115" s="1"/>
  <c r="AR114"/>
  <c r="AR115" s="1"/>
  <c r="AK3" i="14"/>
  <c r="C78" i="10"/>
  <c r="D78" s="1"/>
  <c r="AK3" i="12"/>
  <c r="AX101" i="6"/>
  <c r="AX104" s="1"/>
  <c r="AX110" s="1"/>
  <c r="AX122"/>
  <c r="AZ24"/>
  <c r="AS32"/>
  <c r="AS70"/>
  <c r="AS80"/>
  <c r="AS82" s="1"/>
  <c r="AS93" s="1"/>
  <c r="AS112" s="1"/>
  <c r="AS139"/>
  <c r="AS135"/>
  <c r="AU30"/>
  <c r="AU29"/>
  <c r="AU31" s="1"/>
  <c r="BD96"/>
  <c r="BA47"/>
  <c r="BB148"/>
  <c r="BA46"/>
  <c r="BB147"/>
  <c r="AX59"/>
  <c r="AX86"/>
  <c r="AX87" s="1"/>
  <c r="BA50"/>
  <c r="BB151"/>
  <c r="BC180"/>
  <c r="BB169"/>
  <c r="BB181"/>
  <c r="BA170"/>
  <c r="BA24" s="1"/>
  <c r="BF166"/>
  <c r="AW25"/>
  <c r="AW134"/>
  <c r="BD63"/>
  <c r="BC97"/>
  <c r="BD97" s="1"/>
  <c r="BE63"/>
  <c r="AY52"/>
  <c r="AZ173"/>
  <c r="BC108"/>
  <c r="BD108" s="1"/>
  <c r="BD107"/>
  <c r="BF68"/>
  <c r="BE107"/>
  <c r="AV29"/>
  <c r="AV31"/>
  <c r="AV30"/>
  <c r="BB11"/>
  <c r="BA13"/>
  <c r="AO56"/>
  <c r="AO128" s="1"/>
  <c r="AO127"/>
  <c r="AW104"/>
  <c r="AW110" s="1"/>
  <c r="AY21"/>
  <c r="AY53"/>
  <c r="AZ21" l="1"/>
  <c r="AZ124" s="1"/>
  <c r="AY101"/>
  <c r="AY104" s="1"/>
  <c r="AY110" s="1"/>
  <c r="AY122"/>
  <c r="BC11"/>
  <c r="BB13"/>
  <c r="AV32"/>
  <c r="AV70"/>
  <c r="AV80"/>
  <c r="AV82" s="1"/>
  <c r="AV93" s="1"/>
  <c r="AV112" s="1"/>
  <c r="AV135"/>
  <c r="AV139"/>
  <c r="BE108"/>
  <c r="BG68"/>
  <c r="BF107"/>
  <c r="BF108" s="1"/>
  <c r="BB50"/>
  <c r="BC151"/>
  <c r="BB46"/>
  <c r="BC147"/>
  <c r="BB47"/>
  <c r="BC148"/>
  <c r="AU32"/>
  <c r="AU70"/>
  <c r="AU80"/>
  <c r="AU82" s="1"/>
  <c r="AU93" s="1"/>
  <c r="AU112" s="1"/>
  <c r="AU139"/>
  <c r="AU135"/>
  <c r="AR39"/>
  <c r="AR42" s="1"/>
  <c r="AS114"/>
  <c r="C79" i="10"/>
  <c r="D79" s="1"/>
  <c r="AL3" i="14"/>
  <c r="AL3" i="12"/>
  <c r="M151" i="10"/>
  <c r="O151"/>
  <c r="L152"/>
  <c r="AZ49" i="6"/>
  <c r="AZ53" s="1"/>
  <c r="BA150"/>
  <c r="AZ153"/>
  <c r="BB51"/>
  <c r="BC152"/>
  <c r="AY59"/>
  <c r="AY86"/>
  <c r="AY87" s="1"/>
  <c r="BC45"/>
  <c r="BE146"/>
  <c r="BD146"/>
  <c r="AX25"/>
  <c r="AX134"/>
  <c r="BE167"/>
  <c r="BD167"/>
  <c r="AT181" i="3"/>
  <c r="AT186" s="1"/>
  <c r="AT182"/>
  <c r="AT187" s="1"/>
  <c r="AU180"/>
  <c r="AT185"/>
  <c r="AR123" i="6"/>
  <c r="AR73"/>
  <c r="AR132"/>
  <c r="BA48"/>
  <c r="BB149"/>
  <c r="BF96"/>
  <c r="BG60"/>
  <c r="BD98"/>
  <c r="BA174"/>
  <c r="BA81" s="1"/>
  <c r="AY124"/>
  <c r="AY23"/>
  <c r="BA15"/>
  <c r="BA19"/>
  <c r="BA40"/>
  <c r="BA85" s="1"/>
  <c r="AZ41"/>
  <c r="BA137"/>
  <c r="BA18"/>
  <c r="AZ52"/>
  <c r="BA173"/>
  <c r="BE97"/>
  <c r="BF63"/>
  <c r="AW28"/>
  <c r="AW138"/>
  <c r="BG166"/>
  <c r="BC181"/>
  <c r="BB170"/>
  <c r="BB24" s="1"/>
  <c r="BE180"/>
  <c r="BC169"/>
  <c r="BD169" s="1"/>
  <c r="AX61"/>
  <c r="AX65" s="1"/>
  <c r="AX90"/>
  <c r="AX91" s="1"/>
  <c r="AQ39"/>
  <c r="AP42"/>
  <c r="AT181" i="13"/>
  <c r="AT186" s="1"/>
  <c r="AT182"/>
  <c r="AT187" s="1"/>
  <c r="AU180"/>
  <c r="AT185"/>
  <c r="BF17" i="6"/>
  <c r="AT69"/>
  <c r="AS71"/>
  <c r="AQ123"/>
  <c r="AQ132"/>
  <c r="BC98"/>
  <c r="AS115"/>
  <c r="AZ23"/>
  <c r="AZ25" l="1"/>
  <c r="AZ134"/>
  <c r="AY25"/>
  <c r="AY134"/>
  <c r="BE45"/>
  <c r="BF146"/>
  <c r="BC51"/>
  <c r="BD51" s="1"/>
  <c r="BD152"/>
  <c r="BE152"/>
  <c r="AZ101"/>
  <c r="AZ104" s="1"/>
  <c r="AZ110" s="1"/>
  <c r="AZ122"/>
  <c r="AR56"/>
  <c r="AR128" s="1"/>
  <c r="AR127"/>
  <c r="BC47"/>
  <c r="BD47" s="1"/>
  <c r="BD148"/>
  <c r="BE148"/>
  <c r="BC46"/>
  <c r="BD46" s="1"/>
  <c r="BE147"/>
  <c r="BD147"/>
  <c r="BC50"/>
  <c r="BD50" s="1"/>
  <c r="BD151"/>
  <c r="BE151"/>
  <c r="BB15"/>
  <c r="BB23"/>
  <c r="BB19"/>
  <c r="BB40"/>
  <c r="BB85" s="1"/>
  <c r="BA41"/>
  <c r="BB137"/>
  <c r="BB18"/>
  <c r="BB21" s="1"/>
  <c r="BB124" s="1"/>
  <c r="BB174"/>
  <c r="BB81" s="1"/>
  <c r="AS39"/>
  <c r="AS42" s="1"/>
  <c r="AT114"/>
  <c r="AT115" s="1"/>
  <c r="AM3" i="14"/>
  <c r="C80" i="10"/>
  <c r="D80" s="1"/>
  <c r="AM3" i="12"/>
  <c r="AU69" i="6"/>
  <c r="AT71"/>
  <c r="AQ42"/>
  <c r="AQ127" s="1"/>
  <c r="AP56"/>
  <c r="AP127"/>
  <c r="AW30"/>
  <c r="AW29"/>
  <c r="AW31" s="1"/>
  <c r="AS123"/>
  <c r="AS132"/>
  <c r="AS73"/>
  <c r="BG17"/>
  <c r="AV180" i="13"/>
  <c r="AU185"/>
  <c r="AU181"/>
  <c r="AU186" s="1"/>
  <c r="AU182"/>
  <c r="AU187" s="1"/>
  <c r="BF180" i="6"/>
  <c r="BE169"/>
  <c r="BE181"/>
  <c r="BC170"/>
  <c r="BD170" s="1"/>
  <c r="BD24" s="1"/>
  <c r="BH166"/>
  <c r="BF97"/>
  <c r="BF98" s="1"/>
  <c r="BG63"/>
  <c r="BA52"/>
  <c r="BB173"/>
  <c r="AZ59"/>
  <c r="AZ86"/>
  <c r="AZ87" s="1"/>
  <c r="BG96"/>
  <c r="BH60"/>
  <c r="BB48"/>
  <c r="BC149"/>
  <c r="AV180" i="3"/>
  <c r="AU185"/>
  <c r="AU181"/>
  <c r="AU186" s="1"/>
  <c r="AU182"/>
  <c r="AU187" s="1"/>
  <c r="BF167" i="6"/>
  <c r="AX28"/>
  <c r="AX138"/>
  <c r="BD45"/>
  <c r="AY61"/>
  <c r="AY65" s="1"/>
  <c r="AY90"/>
  <c r="AY91" s="1"/>
  <c r="BA49"/>
  <c r="BA53" s="1"/>
  <c r="BB150"/>
  <c r="BA153"/>
  <c r="M152" i="10"/>
  <c r="O152"/>
  <c r="L153"/>
  <c r="BH68" i="6"/>
  <c r="BG107"/>
  <c r="BG108" s="1"/>
  <c r="BC13"/>
  <c r="BE11"/>
  <c r="BD11"/>
  <c r="BD13" s="1"/>
  <c r="BE98"/>
  <c r="BA21"/>
  <c r="BC174"/>
  <c r="BC81" s="1"/>
  <c r="BA101" l="1"/>
  <c r="BA104" s="1"/>
  <c r="BA110" s="1"/>
  <c r="BA122"/>
  <c r="AW32"/>
  <c r="AW70"/>
  <c r="AW80"/>
  <c r="AW82" s="1"/>
  <c r="AW93" s="1"/>
  <c r="AW112" s="1"/>
  <c r="AW139"/>
  <c r="AW135"/>
  <c r="BI68"/>
  <c r="BH107"/>
  <c r="AX29"/>
  <c r="AX30"/>
  <c r="AV181" i="3"/>
  <c r="AV186" s="1"/>
  <c r="AV182"/>
  <c r="AV187" s="1"/>
  <c r="AW180"/>
  <c r="AV185"/>
  <c r="AZ61" i="6"/>
  <c r="AZ65" s="1"/>
  <c r="AZ90"/>
  <c r="AZ91" s="1"/>
  <c r="AV69"/>
  <c r="AU71"/>
  <c r="AT39"/>
  <c r="AT42" s="1"/>
  <c r="AU114"/>
  <c r="AU115" s="1"/>
  <c r="C81" i="10"/>
  <c r="D81" s="1"/>
  <c r="AN3" i="14"/>
  <c r="AN3" i="12"/>
  <c r="BB25" i="6"/>
  <c r="BB134"/>
  <c r="BE50"/>
  <c r="BF151"/>
  <c r="BE46"/>
  <c r="BF147"/>
  <c r="BE47"/>
  <c r="BF148"/>
  <c r="AY28"/>
  <c r="AY138"/>
  <c r="AZ28"/>
  <c r="AZ138"/>
  <c r="BA124"/>
  <c r="BA23"/>
  <c r="BF11"/>
  <c r="BE13"/>
  <c r="BC15"/>
  <c r="BC19" s="1"/>
  <c r="BD19" s="1"/>
  <c r="BC40"/>
  <c r="BB41"/>
  <c r="BC137"/>
  <c r="BC18"/>
  <c r="M153" i="10"/>
  <c r="O153"/>
  <c r="L154"/>
  <c r="BB49" i="6"/>
  <c r="BB53" s="1"/>
  <c r="BC150"/>
  <c r="BB153"/>
  <c r="BG167"/>
  <c r="BC48"/>
  <c r="BD149"/>
  <c r="BE149"/>
  <c r="BH96"/>
  <c r="BI60"/>
  <c r="BB52"/>
  <c r="BC173"/>
  <c r="BG97"/>
  <c r="BG98" s="1"/>
  <c r="BH63"/>
  <c r="BI166"/>
  <c r="BF181"/>
  <c r="BE170"/>
  <c r="BG180"/>
  <c r="BF169"/>
  <c r="AV181" i="13"/>
  <c r="AV186" s="1"/>
  <c r="AV182"/>
  <c r="AV187" s="1"/>
  <c r="AW180"/>
  <c r="AV185"/>
  <c r="BH17" i="6"/>
  <c r="AQ56"/>
  <c r="AQ128" s="1"/>
  <c r="AP128"/>
  <c r="AT123"/>
  <c r="AT132"/>
  <c r="AT73"/>
  <c r="AS56"/>
  <c r="AS128" s="1"/>
  <c r="AS127"/>
  <c r="BA59"/>
  <c r="BA86"/>
  <c r="BA87" s="1"/>
  <c r="BE51"/>
  <c r="BF152"/>
  <c r="BF45"/>
  <c r="BG146"/>
  <c r="BE24"/>
  <c r="BC24"/>
  <c r="AX31" l="1"/>
  <c r="BB101"/>
  <c r="BB104" s="1"/>
  <c r="BB110" s="1"/>
  <c r="BB122"/>
  <c r="AX32"/>
  <c r="AX70"/>
  <c r="AX80"/>
  <c r="AX82" s="1"/>
  <c r="AX93" s="1"/>
  <c r="AX112" s="1"/>
  <c r="AX135"/>
  <c r="AX139"/>
  <c r="BE174"/>
  <c r="BE81" s="1"/>
  <c r="BH97"/>
  <c r="BI63"/>
  <c r="BC52"/>
  <c r="BD52" s="1"/>
  <c r="BE173"/>
  <c r="BD173"/>
  <c r="BD174" s="1"/>
  <c r="BD81" s="1"/>
  <c r="BI96"/>
  <c r="BJ60"/>
  <c r="BE48"/>
  <c r="BF149"/>
  <c r="BD48"/>
  <c r="BD18"/>
  <c r="BD21" s="1"/>
  <c r="BC21"/>
  <c r="BB59"/>
  <c r="BB86"/>
  <c r="BB87" s="1"/>
  <c r="BG11"/>
  <c r="BF13"/>
  <c r="AZ29"/>
  <c r="AZ31"/>
  <c r="AZ30"/>
  <c r="AY30"/>
  <c r="AY29"/>
  <c r="AY31"/>
  <c r="BB28"/>
  <c r="BB138"/>
  <c r="AU39"/>
  <c r="AU42" s="1"/>
  <c r="AV114"/>
  <c r="AV115" s="1"/>
  <c r="AO3" i="14"/>
  <c r="C82" i="10"/>
  <c r="D82" s="1"/>
  <c r="AO3" i="12"/>
  <c r="AU123" i="6"/>
  <c r="AU73"/>
  <c r="AU132"/>
  <c r="BJ68"/>
  <c r="BI107"/>
  <c r="BI108" s="1"/>
  <c r="BG45"/>
  <c r="BH146"/>
  <c r="BF51"/>
  <c r="BG152"/>
  <c r="BA61"/>
  <c r="BA65" s="1"/>
  <c r="BA90"/>
  <c r="BA91" s="1"/>
  <c r="BI17"/>
  <c r="AX180" i="13"/>
  <c r="AW185"/>
  <c r="AW181"/>
  <c r="AW186" s="1"/>
  <c r="AW182"/>
  <c r="AW187" s="1"/>
  <c r="BH180" i="6"/>
  <c r="BG169"/>
  <c r="BG181"/>
  <c r="BF170"/>
  <c r="BJ166"/>
  <c r="BH167"/>
  <c r="BC49"/>
  <c r="BD49" s="1"/>
  <c r="BD150"/>
  <c r="BE150"/>
  <c r="BC153"/>
  <c r="BD153" s="1"/>
  <c r="M154" i="10"/>
  <c r="O154"/>
  <c r="L155"/>
  <c r="BD40" i="6"/>
  <c r="BC85"/>
  <c r="BE15"/>
  <c r="BE19"/>
  <c r="BC41"/>
  <c r="BE40"/>
  <c r="BE85" s="1"/>
  <c r="BE137"/>
  <c r="BE18"/>
  <c r="BA25"/>
  <c r="BA134"/>
  <c r="BF47"/>
  <c r="BG148"/>
  <c r="BF46"/>
  <c r="BG147"/>
  <c r="BF50"/>
  <c r="BG151"/>
  <c r="AT56"/>
  <c r="AT128" s="1"/>
  <c r="AT127"/>
  <c r="AW69"/>
  <c r="AV71"/>
  <c r="AX180" i="3"/>
  <c r="AW185"/>
  <c r="AW181"/>
  <c r="AW186" s="1"/>
  <c r="AW182"/>
  <c r="AW187" s="1"/>
  <c r="BH108" i="6"/>
  <c r="BH98"/>
  <c r="BF174"/>
  <c r="BF81" s="1"/>
  <c r="BA28" l="1"/>
  <c r="BA138"/>
  <c r="BD41"/>
  <c r="BD86" s="1"/>
  <c r="BC59"/>
  <c r="BC86"/>
  <c r="M155" i="10"/>
  <c r="O155"/>
  <c r="L156"/>
  <c r="BK166" i="6"/>
  <c r="BG51"/>
  <c r="BH152"/>
  <c r="BH45"/>
  <c r="BI146"/>
  <c r="AV39"/>
  <c r="AV42" s="1"/>
  <c r="AW114"/>
  <c r="AW115" s="1"/>
  <c r="C83" i="10"/>
  <c r="D83" s="1"/>
  <c r="AP3" i="14"/>
  <c r="AP3" i="12"/>
  <c r="AY32" i="6"/>
  <c r="AY70"/>
  <c r="AY80"/>
  <c r="AY82" s="1"/>
  <c r="AY93" s="1"/>
  <c r="AY112" s="1"/>
  <c r="AY139"/>
  <c r="AY135"/>
  <c r="AZ32"/>
  <c r="AZ70"/>
  <c r="AZ80"/>
  <c r="AZ82" s="1"/>
  <c r="AZ93" s="1"/>
  <c r="AZ112" s="1"/>
  <c r="AZ135"/>
  <c r="AZ139"/>
  <c r="BF15"/>
  <c r="BF19"/>
  <c r="BF40"/>
  <c r="BF85" s="1"/>
  <c r="BE41"/>
  <c r="BF137"/>
  <c r="BF18"/>
  <c r="BF21" s="1"/>
  <c r="BF124" s="1"/>
  <c r="BC124"/>
  <c r="BC23"/>
  <c r="BF48"/>
  <c r="BG149"/>
  <c r="BJ96"/>
  <c r="BK60"/>
  <c r="BF24"/>
  <c r="BC53"/>
  <c r="AX181" i="3"/>
  <c r="AX186" s="1"/>
  <c r="AX182"/>
  <c r="AX187" s="1"/>
  <c r="AY180"/>
  <c r="AX185"/>
  <c r="AX69" i="6"/>
  <c r="AW71"/>
  <c r="BC87"/>
  <c r="BD85"/>
  <c r="BD87" s="1"/>
  <c r="BE49"/>
  <c r="BF150"/>
  <c r="BI167"/>
  <c r="AV123"/>
  <c r="AV73"/>
  <c r="AV132"/>
  <c r="BG50"/>
  <c r="BH151"/>
  <c r="BG46"/>
  <c r="BH147"/>
  <c r="BG47"/>
  <c r="BH148"/>
  <c r="BE21"/>
  <c r="BH181"/>
  <c r="BG170"/>
  <c r="BG24" s="1"/>
  <c r="BI180"/>
  <c r="BH169"/>
  <c r="AX181" i="13"/>
  <c r="AX186" s="1"/>
  <c r="AX182"/>
  <c r="AX187" s="1"/>
  <c r="AY180"/>
  <c r="AX185"/>
  <c r="BJ17" i="6"/>
  <c r="BK68"/>
  <c r="BJ107"/>
  <c r="AU56"/>
  <c r="AU128" s="1"/>
  <c r="AU127"/>
  <c r="BB29"/>
  <c r="BB31"/>
  <c r="BB30"/>
  <c r="BH11"/>
  <c r="BG13"/>
  <c r="BB61"/>
  <c r="BB65" s="1"/>
  <c r="BB90"/>
  <c r="BB91" s="1"/>
  <c r="BD124"/>
  <c r="BD23"/>
  <c r="BE52"/>
  <c r="BF173"/>
  <c r="BI97"/>
  <c r="BJ63"/>
  <c r="BG174"/>
  <c r="BG81" s="1"/>
  <c r="BE153"/>
  <c r="BE53"/>
  <c r="BI98"/>
  <c r="BE101" l="1"/>
  <c r="BE122"/>
  <c r="BG15"/>
  <c r="BG19"/>
  <c r="BG40"/>
  <c r="BG85" s="1"/>
  <c r="BF41"/>
  <c r="BG137"/>
  <c r="BG18"/>
  <c r="BL68"/>
  <c r="BK107"/>
  <c r="BK108" s="1"/>
  <c r="BK17"/>
  <c r="AZ180" i="13"/>
  <c r="AY185"/>
  <c r="AY181"/>
  <c r="AY186" s="1"/>
  <c r="AY182"/>
  <c r="AY187" s="1"/>
  <c r="BJ180" i="6"/>
  <c r="BI169"/>
  <c r="BI181"/>
  <c r="BH170"/>
  <c r="BH174" s="1"/>
  <c r="BH81" s="1"/>
  <c r="BJ167"/>
  <c r="AY69"/>
  <c r="AX71"/>
  <c r="AZ180" i="3"/>
  <c r="AY185"/>
  <c r="AY181"/>
  <c r="AY186" s="1"/>
  <c r="AY182"/>
  <c r="AY187" s="1"/>
  <c r="BD53" i="6"/>
  <c r="BD122" s="1"/>
  <c r="BC101"/>
  <c r="BC122"/>
  <c r="BG48"/>
  <c r="BH149"/>
  <c r="BC25"/>
  <c r="BC134"/>
  <c r="BE59"/>
  <c r="BE86"/>
  <c r="BE87" s="1"/>
  <c r="AW39"/>
  <c r="AW42" s="1"/>
  <c r="AX114"/>
  <c r="AX115" s="1"/>
  <c r="AQ3" i="14"/>
  <c r="C84" i="10"/>
  <c r="D84" s="1"/>
  <c r="AQ3" i="12"/>
  <c r="BA30" i="6"/>
  <c r="BA29"/>
  <c r="BA31"/>
  <c r="BH24"/>
  <c r="BJ97"/>
  <c r="BJ98" s="1"/>
  <c r="BK63"/>
  <c r="BF52"/>
  <c r="BG173"/>
  <c r="BD25"/>
  <c r="BD28" s="1"/>
  <c r="BD134"/>
  <c r="BI11"/>
  <c r="BH13"/>
  <c r="BB32"/>
  <c r="BB70"/>
  <c r="BB80"/>
  <c r="BB82" s="1"/>
  <c r="BB93" s="1"/>
  <c r="BB112" s="1"/>
  <c r="BB135"/>
  <c r="BB139"/>
  <c r="BJ108"/>
  <c r="BE124"/>
  <c r="BE23"/>
  <c r="BH47"/>
  <c r="BI148"/>
  <c r="BH46"/>
  <c r="BI147"/>
  <c r="BH50"/>
  <c r="BI151"/>
  <c r="BF49"/>
  <c r="BG150"/>
  <c r="AW123"/>
  <c r="AW73"/>
  <c r="AW132"/>
  <c r="BK96"/>
  <c r="BL60"/>
  <c r="AV56"/>
  <c r="AV128" s="1"/>
  <c r="AV127"/>
  <c r="BI45"/>
  <c r="BJ146"/>
  <c r="BH51"/>
  <c r="BI152"/>
  <c r="BL166"/>
  <c r="M156" i="10"/>
  <c r="O156"/>
  <c r="L157"/>
  <c r="BC61" i="6"/>
  <c r="BD59"/>
  <c r="BD90" s="1"/>
  <c r="BD91" s="1"/>
  <c r="BC90"/>
  <c r="BC91" s="1"/>
  <c r="BF153"/>
  <c r="BF53"/>
  <c r="BF23"/>
  <c r="M157" i="10" l="1"/>
  <c r="O157"/>
  <c r="L158"/>
  <c r="BI51" i="6"/>
  <c r="BJ152"/>
  <c r="BG49"/>
  <c r="BG53" s="1"/>
  <c r="BH150"/>
  <c r="BG153"/>
  <c r="BE25"/>
  <c r="BE134"/>
  <c r="BJ11"/>
  <c r="BI13"/>
  <c r="BD29"/>
  <c r="BD30"/>
  <c r="BA32"/>
  <c r="BA70"/>
  <c r="BA80"/>
  <c r="BA82" s="1"/>
  <c r="BA93" s="1"/>
  <c r="BA112" s="1"/>
  <c r="BA139"/>
  <c r="BA135"/>
  <c r="AX39"/>
  <c r="AX42" s="1"/>
  <c r="AY114"/>
  <c r="AY115" s="1"/>
  <c r="C85" i="10"/>
  <c r="D85" s="1"/>
  <c r="AR3" i="14"/>
  <c r="AR3" i="12"/>
  <c r="BH48" i="6"/>
  <c r="BI149"/>
  <c r="AZ181" i="3"/>
  <c r="AZ186" s="1"/>
  <c r="AZ182"/>
  <c r="AZ187" s="1"/>
  <c r="BA180"/>
  <c r="AZ185"/>
  <c r="AZ69" i="6"/>
  <c r="AY71"/>
  <c r="BM68"/>
  <c r="BL107"/>
  <c r="BH153"/>
  <c r="BI50"/>
  <c r="BJ151"/>
  <c r="BI46"/>
  <c r="BJ147"/>
  <c r="BI47"/>
  <c r="BJ148"/>
  <c r="BF25"/>
  <c r="BF134"/>
  <c r="BF101"/>
  <c r="BF104" s="1"/>
  <c r="BF110" s="1"/>
  <c r="BF122"/>
  <c r="BC65"/>
  <c r="BD61"/>
  <c r="BM166"/>
  <c r="BJ45"/>
  <c r="BK146"/>
  <c r="BL96"/>
  <c r="BM60"/>
  <c r="BH15"/>
  <c r="BH23"/>
  <c r="BH19"/>
  <c r="BH40"/>
  <c r="BH85" s="1"/>
  <c r="BG41"/>
  <c r="BH137"/>
  <c r="BH18"/>
  <c r="BH21" s="1"/>
  <c r="BH124" s="1"/>
  <c r="BG52"/>
  <c r="BH173"/>
  <c r="BK97"/>
  <c r="BK98" s="1"/>
  <c r="BL63"/>
  <c r="AW56"/>
  <c r="AW128" s="1"/>
  <c r="AW127"/>
  <c r="BE61"/>
  <c r="BE65" s="1"/>
  <c r="BE90"/>
  <c r="BE91" s="1"/>
  <c r="BC28"/>
  <c r="BC138"/>
  <c r="BC104"/>
  <c r="BC110" s="1"/>
  <c r="BD101"/>
  <c r="BD104" s="1"/>
  <c r="BD110" s="1"/>
  <c r="AX123"/>
  <c r="AX73"/>
  <c r="AX132"/>
  <c r="BK167"/>
  <c r="BJ181"/>
  <c r="BI170"/>
  <c r="BK180"/>
  <c r="BJ169"/>
  <c r="AZ181" i="13"/>
  <c r="AZ186" s="1"/>
  <c r="AZ182"/>
  <c r="AZ187" s="1"/>
  <c r="BA180"/>
  <c r="AZ185"/>
  <c r="BL17" i="6"/>
  <c r="BG21"/>
  <c r="BF59"/>
  <c r="BF86"/>
  <c r="BF87" s="1"/>
  <c r="BE104"/>
  <c r="BE110" s="1"/>
  <c r="BD31" l="1"/>
  <c r="BD32" s="1"/>
  <c r="BD80"/>
  <c r="BD82" s="1"/>
  <c r="BD93" s="1"/>
  <c r="BD112" s="1"/>
  <c r="BD135"/>
  <c r="BG101"/>
  <c r="BG122"/>
  <c r="BF61"/>
  <c r="BF65" s="1"/>
  <c r="BF90"/>
  <c r="BF91" s="1"/>
  <c r="BI174"/>
  <c r="BI81" s="1"/>
  <c r="BH25"/>
  <c r="BH134"/>
  <c r="BM96"/>
  <c r="BN60"/>
  <c r="BN166"/>
  <c r="BD65"/>
  <c r="BF28"/>
  <c r="BF138"/>
  <c r="BN68"/>
  <c r="BM107"/>
  <c r="BM108" s="1"/>
  <c r="AY123"/>
  <c r="AY132"/>
  <c r="AY73"/>
  <c r="BI48"/>
  <c r="BJ149"/>
  <c r="AX56"/>
  <c r="AX128" s="1"/>
  <c r="AX127"/>
  <c r="BI15"/>
  <c r="BI19" s="1"/>
  <c r="BI40"/>
  <c r="BI85" s="1"/>
  <c r="BH41"/>
  <c r="BI137"/>
  <c r="BI18"/>
  <c r="BI24"/>
  <c r="BG124"/>
  <c r="BG23"/>
  <c r="BC30"/>
  <c r="BC29"/>
  <c r="BM17"/>
  <c r="BB180" i="13"/>
  <c r="BA185"/>
  <c r="BA181"/>
  <c r="BA186" s="1"/>
  <c r="BA182"/>
  <c r="BA187" s="1"/>
  <c r="BL180" i="6"/>
  <c r="BK169"/>
  <c r="BK181"/>
  <c r="BJ170"/>
  <c r="BJ24" s="1"/>
  <c r="BL167"/>
  <c r="BL97"/>
  <c r="BM63"/>
  <c r="BH52"/>
  <c r="BI173"/>
  <c r="BG59"/>
  <c r="BG86"/>
  <c r="BG87" s="1"/>
  <c r="BK45"/>
  <c r="BL146"/>
  <c r="BJ47"/>
  <c r="BK148"/>
  <c r="BJ46"/>
  <c r="BK147"/>
  <c r="BJ50"/>
  <c r="BK151"/>
  <c r="BL108"/>
  <c r="BA69"/>
  <c r="AZ71"/>
  <c r="BB180" i="3"/>
  <c r="BA185"/>
  <c r="BA181"/>
  <c r="BA186" s="1"/>
  <c r="BA182"/>
  <c r="BA187" s="1"/>
  <c r="AY39" i="6"/>
  <c r="AY42" s="1"/>
  <c r="AZ114"/>
  <c r="AZ115" s="1"/>
  <c r="AS3" i="14"/>
  <c r="C86" i="10"/>
  <c r="D86" s="1"/>
  <c r="AS3" i="12"/>
  <c r="BK11" i="6"/>
  <c r="BJ13"/>
  <c r="BE28"/>
  <c r="BE138"/>
  <c r="BH49"/>
  <c r="BI150"/>
  <c r="BJ51"/>
  <c r="BK152"/>
  <c r="M158" i="10"/>
  <c r="O158"/>
  <c r="L159"/>
  <c r="BJ174" i="6"/>
  <c r="BJ81" s="1"/>
  <c r="BL98"/>
  <c r="BH53"/>
  <c r="BC31" l="1"/>
  <c r="BC32"/>
  <c r="BC70"/>
  <c r="BD70" s="1"/>
  <c r="BC80"/>
  <c r="BC82" s="1"/>
  <c r="BC93" s="1"/>
  <c r="BC112" s="1"/>
  <c r="BC139"/>
  <c r="BC135"/>
  <c r="BJ15"/>
  <c r="BJ23"/>
  <c r="BJ19"/>
  <c r="BJ40"/>
  <c r="BJ85" s="1"/>
  <c r="BI41"/>
  <c r="BJ137"/>
  <c r="BJ18"/>
  <c r="BJ21" s="1"/>
  <c r="BJ124" s="1"/>
  <c r="AY56"/>
  <c r="AY128" s="1"/>
  <c r="AY127"/>
  <c r="BB181" i="3"/>
  <c r="BB186" s="1"/>
  <c r="BB182"/>
  <c r="BB187" s="1"/>
  <c r="BC180"/>
  <c r="BB185"/>
  <c r="BB69" i="6"/>
  <c r="BA71"/>
  <c r="BI52"/>
  <c r="BJ173"/>
  <c r="BM97"/>
  <c r="BM98" s="1"/>
  <c r="BN63"/>
  <c r="BM167"/>
  <c r="BL181"/>
  <c r="BK170"/>
  <c r="BM180"/>
  <c r="BL169"/>
  <c r="BB181" i="13"/>
  <c r="BB186" s="1"/>
  <c r="BB182"/>
  <c r="BB187" s="1"/>
  <c r="BC180"/>
  <c r="BB185"/>
  <c r="BN17" i="6"/>
  <c r="BG25"/>
  <c r="BG134"/>
  <c r="BI21"/>
  <c r="BH59"/>
  <c r="BH86"/>
  <c r="BH87" s="1"/>
  <c r="BJ48"/>
  <c r="BK149"/>
  <c r="BO166"/>
  <c r="BN96"/>
  <c r="BO60"/>
  <c r="BK51"/>
  <c r="BL152"/>
  <c r="BI49"/>
  <c r="BJ150"/>
  <c r="BH101"/>
  <c r="BH104" s="1"/>
  <c r="BH110" s="1"/>
  <c r="BH122"/>
  <c r="M159" i="10"/>
  <c r="O159"/>
  <c r="L160"/>
  <c r="BE30" i="6"/>
  <c r="BE29"/>
  <c r="BE31" s="1"/>
  <c r="BL11"/>
  <c r="BK13"/>
  <c r="AZ39"/>
  <c r="AZ42" s="1"/>
  <c r="BA114"/>
  <c r="BA115" s="1"/>
  <c r="C87" i="10"/>
  <c r="D87" s="1"/>
  <c r="AT3" i="14"/>
  <c r="AT3" i="12"/>
  <c r="AZ123" i="6"/>
  <c r="AZ132"/>
  <c r="AZ73"/>
  <c r="BK50"/>
  <c r="BL151"/>
  <c r="BK46"/>
  <c r="BL147"/>
  <c r="BK47"/>
  <c r="BL148"/>
  <c r="BL45"/>
  <c r="BM146"/>
  <c r="BG61"/>
  <c r="BG65" s="1"/>
  <c r="BG90"/>
  <c r="BG91" s="1"/>
  <c r="BO68"/>
  <c r="BN107"/>
  <c r="BN108" s="1"/>
  <c r="BF29"/>
  <c r="BF31"/>
  <c r="BF30"/>
  <c r="BH28"/>
  <c r="BH138"/>
  <c r="BG104"/>
  <c r="BG110" s="1"/>
  <c r="BI153"/>
  <c r="BI53"/>
  <c r="BE32" l="1"/>
  <c r="BE70"/>
  <c r="BE80"/>
  <c r="BE82" s="1"/>
  <c r="BE93" s="1"/>
  <c r="BE112" s="1"/>
  <c r="BE135"/>
  <c r="BE139"/>
  <c r="BH29"/>
  <c r="BH31" s="1"/>
  <c r="BH30"/>
  <c r="BM45"/>
  <c r="BN146"/>
  <c r="BL47"/>
  <c r="BM148"/>
  <c r="BL46"/>
  <c r="BM147"/>
  <c r="BL50"/>
  <c r="BM151"/>
  <c r="BA39"/>
  <c r="BA42" s="1"/>
  <c r="BB114"/>
  <c r="BB115" s="1"/>
  <c r="AU3" i="14"/>
  <c r="C88" i="10"/>
  <c r="D88" s="1"/>
  <c r="AU3" i="12"/>
  <c r="BM11" i="6"/>
  <c r="BL13"/>
  <c r="M160" i="10"/>
  <c r="O160"/>
  <c r="L161"/>
  <c r="BO96" i="6"/>
  <c r="BP60"/>
  <c r="BK48"/>
  <c r="BL149"/>
  <c r="BO17"/>
  <c r="BD180" i="13"/>
  <c r="BC185"/>
  <c r="BC181"/>
  <c r="BC186" s="1"/>
  <c r="BC182"/>
  <c r="BC187" s="1"/>
  <c r="BN180" i="6"/>
  <c r="BM169"/>
  <c r="BM181"/>
  <c r="BL170"/>
  <c r="BL24" s="1"/>
  <c r="BN167"/>
  <c r="BC69"/>
  <c r="BB71"/>
  <c r="BD180" i="3"/>
  <c r="BC185"/>
  <c r="BC181"/>
  <c r="BC186" s="1"/>
  <c r="BC182"/>
  <c r="BC187" s="1"/>
  <c r="BJ25" i="6"/>
  <c r="BJ134"/>
  <c r="BF32"/>
  <c r="BF70"/>
  <c r="BF80"/>
  <c r="BF82" s="1"/>
  <c r="BF93" s="1"/>
  <c r="BF112" s="1"/>
  <c r="BF135"/>
  <c r="BF139"/>
  <c r="BI101"/>
  <c r="BI122"/>
  <c r="BP68"/>
  <c r="BO107"/>
  <c r="BO108" s="1"/>
  <c r="AZ56"/>
  <c r="AZ128" s="1"/>
  <c r="AZ127"/>
  <c r="BK15"/>
  <c r="BK19" s="1"/>
  <c r="BK40"/>
  <c r="BK85" s="1"/>
  <c r="BJ41"/>
  <c r="BK137"/>
  <c r="BK18"/>
  <c r="BJ49"/>
  <c r="BJ53" s="1"/>
  <c r="BK150"/>
  <c r="BL51"/>
  <c r="BM152"/>
  <c r="BP166"/>
  <c r="BH61"/>
  <c r="BH65" s="1"/>
  <c r="BH90"/>
  <c r="BH91" s="1"/>
  <c r="BI124"/>
  <c r="BI23"/>
  <c r="BG28"/>
  <c r="BG138"/>
  <c r="BK174"/>
  <c r="BK81" s="1"/>
  <c r="BK24"/>
  <c r="BN97"/>
  <c r="BO63"/>
  <c r="BJ52"/>
  <c r="BK173"/>
  <c r="BA123"/>
  <c r="BA73"/>
  <c r="BA132"/>
  <c r="BI59"/>
  <c r="BI86"/>
  <c r="BI87" s="1"/>
  <c r="BN98"/>
  <c r="BJ153"/>
  <c r="BL174"/>
  <c r="BL81" s="1"/>
  <c r="BJ101" l="1"/>
  <c r="BJ104" s="1"/>
  <c r="BJ110" s="1"/>
  <c r="BJ122"/>
  <c r="BO97"/>
  <c r="BP63"/>
  <c r="BI25"/>
  <c r="BI134"/>
  <c r="BQ68"/>
  <c r="BP107"/>
  <c r="BI104"/>
  <c r="BI110" s="1"/>
  <c r="BB123"/>
  <c r="BB73"/>
  <c r="BB132"/>
  <c r="BO167"/>
  <c r="BN181"/>
  <c r="BM170"/>
  <c r="BO180"/>
  <c r="BN169"/>
  <c r="BD181" i="13"/>
  <c r="BD186" s="1"/>
  <c r="BD182"/>
  <c r="BD187" s="1"/>
  <c r="BE180"/>
  <c r="BD185"/>
  <c r="BP17" i="6"/>
  <c r="BL48"/>
  <c r="BM149"/>
  <c r="BQ60"/>
  <c r="BP96"/>
  <c r="BP61"/>
  <c r="M161" i="10"/>
  <c r="O161"/>
  <c r="L162"/>
  <c r="BN11" i="6"/>
  <c r="BM13"/>
  <c r="BB39"/>
  <c r="BB42" s="1"/>
  <c r="BC114"/>
  <c r="BC115" s="1"/>
  <c r="C89" i="10"/>
  <c r="D89" s="1"/>
  <c r="AV3" i="14"/>
  <c r="AV3" i="12"/>
  <c r="BM50" i="6"/>
  <c r="BN151"/>
  <c r="BM46"/>
  <c r="BN147"/>
  <c r="BM47"/>
  <c r="BN148"/>
  <c r="BH32"/>
  <c r="BH70"/>
  <c r="BH80"/>
  <c r="BH82" s="1"/>
  <c r="BH93" s="1"/>
  <c r="BH112" s="1"/>
  <c r="BH135"/>
  <c r="BH139"/>
  <c r="BI61"/>
  <c r="BI65" s="1"/>
  <c r="BI90"/>
  <c r="BI91" s="1"/>
  <c r="BK52"/>
  <c r="BL173"/>
  <c r="BG30"/>
  <c r="BG29"/>
  <c r="BG31" s="1"/>
  <c r="BQ166"/>
  <c r="BM51"/>
  <c r="BN152"/>
  <c r="BK49"/>
  <c r="BL150"/>
  <c r="BK21"/>
  <c r="BJ59"/>
  <c r="BJ86"/>
  <c r="BJ87" s="1"/>
  <c r="BJ28"/>
  <c r="BJ138"/>
  <c r="BD181" i="3"/>
  <c r="BD186" s="1"/>
  <c r="BD182"/>
  <c r="BD187" s="1"/>
  <c r="BE180"/>
  <c r="BD185"/>
  <c r="BD69" i="6"/>
  <c r="BE69"/>
  <c r="BC71"/>
  <c r="BL15"/>
  <c r="BL19" s="1"/>
  <c r="BL40"/>
  <c r="BL85" s="1"/>
  <c r="BK41"/>
  <c r="BL137"/>
  <c r="BL18"/>
  <c r="BA56"/>
  <c r="BA128" s="1"/>
  <c r="BA127"/>
  <c r="BN45"/>
  <c r="BO146"/>
  <c r="BK153"/>
  <c r="BK53"/>
  <c r="BO98"/>
  <c r="BL21" l="1"/>
  <c r="BL124" s="1"/>
  <c r="BG32"/>
  <c r="BG70"/>
  <c r="BG80"/>
  <c r="BG82" s="1"/>
  <c r="BG93" s="1"/>
  <c r="BG112" s="1"/>
  <c r="BG135"/>
  <c r="BG139"/>
  <c r="BL49"/>
  <c r="BM150"/>
  <c r="BL153"/>
  <c r="BL52"/>
  <c r="BM173"/>
  <c r="BN47"/>
  <c r="BO148"/>
  <c r="BN46"/>
  <c r="BO147"/>
  <c r="BN50"/>
  <c r="BO151"/>
  <c r="BB56"/>
  <c r="BB128" s="1"/>
  <c r="BB127"/>
  <c r="BM15"/>
  <c r="BM19" s="1"/>
  <c r="BM40"/>
  <c r="BM85" s="1"/>
  <c r="BL41"/>
  <c r="BM137"/>
  <c r="BM18"/>
  <c r="M162" i="10"/>
  <c r="O162"/>
  <c r="L163"/>
  <c r="BQ96" i="6"/>
  <c r="BM48"/>
  <c r="BN149"/>
  <c r="BM174"/>
  <c r="BM81" s="1"/>
  <c r="BM24"/>
  <c r="BP167"/>
  <c r="BP108"/>
  <c r="BQ108" s="1"/>
  <c r="BQ107"/>
  <c r="BI28"/>
  <c r="BI138"/>
  <c r="BO45"/>
  <c r="BP146"/>
  <c r="BK59"/>
  <c r="BK86"/>
  <c r="BK87" s="1"/>
  <c r="BF69"/>
  <c r="BE71"/>
  <c r="BN51"/>
  <c r="BO152"/>
  <c r="BK101"/>
  <c r="BK122"/>
  <c r="BD71"/>
  <c r="BC123"/>
  <c r="BC73"/>
  <c r="BD73" s="1"/>
  <c r="BC132"/>
  <c r="BF180" i="3"/>
  <c r="BE185"/>
  <c r="BE181"/>
  <c r="BE186" s="1"/>
  <c r="BE182"/>
  <c r="BE187" s="1"/>
  <c r="BJ29" i="6"/>
  <c r="BJ31"/>
  <c r="BJ30"/>
  <c r="BJ61"/>
  <c r="BJ65" s="1"/>
  <c r="BJ90"/>
  <c r="BJ91" s="1"/>
  <c r="BK124"/>
  <c r="BK23"/>
  <c r="BC39"/>
  <c r="BE114"/>
  <c r="BE115" s="1"/>
  <c r="BD114"/>
  <c r="BD115" s="1"/>
  <c r="AW3" i="14"/>
  <c r="C90" i="10"/>
  <c r="D90" s="1"/>
  <c r="AW3" i="12"/>
  <c r="BO11" i="6"/>
  <c r="BN13"/>
  <c r="BQ61"/>
  <c r="BP65"/>
  <c r="BQ17"/>
  <c r="BF180" i="13"/>
  <c r="BE185"/>
  <c r="BE181"/>
  <c r="BE186" s="1"/>
  <c r="BE182"/>
  <c r="BE187" s="1"/>
  <c r="BP180" i="6"/>
  <c r="BO169"/>
  <c r="BO181"/>
  <c r="BN170"/>
  <c r="BN24" s="1"/>
  <c r="BQ63"/>
  <c r="BP97"/>
  <c r="BQ97" s="1"/>
  <c r="BL23"/>
  <c r="BL53"/>
  <c r="BP169" l="1"/>
  <c r="BQ169" s="1"/>
  <c r="BF181" i="13"/>
  <c r="BF186" s="1"/>
  <c r="BF182"/>
  <c r="BF187" s="1"/>
  <c r="BG180"/>
  <c r="BF185"/>
  <c r="BC42" i="6"/>
  <c r="BD39"/>
  <c r="BJ32"/>
  <c r="BJ70"/>
  <c r="BJ80"/>
  <c r="BJ82" s="1"/>
  <c r="BJ93" s="1"/>
  <c r="BJ112" s="1"/>
  <c r="BJ135"/>
  <c r="BJ139"/>
  <c r="BO51"/>
  <c r="BP152"/>
  <c r="BE123"/>
  <c r="BE73"/>
  <c r="BE132"/>
  <c r="BP45"/>
  <c r="BQ146"/>
  <c r="BI30"/>
  <c r="BI29"/>
  <c r="BI31"/>
  <c r="BN48"/>
  <c r="BO149"/>
  <c r="M163" i="10"/>
  <c r="O163"/>
  <c r="L164"/>
  <c r="BO50" i="6"/>
  <c r="BP151"/>
  <c r="BO46"/>
  <c r="BP147"/>
  <c r="BO47"/>
  <c r="BP148"/>
  <c r="BM52"/>
  <c r="BN173"/>
  <c r="BQ98"/>
  <c r="BN174"/>
  <c r="BN81" s="1"/>
  <c r="BL101"/>
  <c r="BL104" s="1"/>
  <c r="BL110" s="1"/>
  <c r="BL122"/>
  <c r="BL25"/>
  <c r="BL134"/>
  <c r="BP181"/>
  <c r="BO170"/>
  <c r="BO174" s="1"/>
  <c r="BO81" s="1"/>
  <c r="BP11"/>
  <c r="BO13"/>
  <c r="BQ65"/>
  <c r="BN15"/>
  <c r="BN19"/>
  <c r="BN40"/>
  <c r="BN85" s="1"/>
  <c r="BM41"/>
  <c r="BN137"/>
  <c r="BN18"/>
  <c r="BN21" s="1"/>
  <c r="BN124" s="1"/>
  <c r="BE39"/>
  <c r="BE42" s="1"/>
  <c r="BF114"/>
  <c r="BF115" s="1"/>
  <c r="C91" i="10"/>
  <c r="D91" s="1"/>
  <c r="AX3" i="14"/>
  <c r="AX3" i="12"/>
  <c r="BK25" i="6"/>
  <c r="BK134"/>
  <c r="BF181" i="3"/>
  <c r="BF186" s="1"/>
  <c r="BF182"/>
  <c r="BF187" s="1"/>
  <c r="BG180"/>
  <c r="BF185"/>
  <c r="BD123" i="6"/>
  <c r="BD132"/>
  <c r="BK104"/>
  <c r="BK110" s="1"/>
  <c r="BG69"/>
  <c r="BF71"/>
  <c r="BK61"/>
  <c r="BK65" s="1"/>
  <c r="BK90"/>
  <c r="BK91" s="1"/>
  <c r="BQ167"/>
  <c r="BL59"/>
  <c r="BL86"/>
  <c r="BL87" s="1"/>
  <c r="BM49"/>
  <c r="BM53" s="1"/>
  <c r="BN150"/>
  <c r="BM153"/>
  <c r="BP98"/>
  <c r="BM21"/>
  <c r="BN23" l="1"/>
  <c r="BP170"/>
  <c r="BO24"/>
  <c r="BM101"/>
  <c r="BM122"/>
  <c r="BL61"/>
  <c r="BL65" s="1"/>
  <c r="BL90"/>
  <c r="BL91" s="1"/>
  <c r="BE56"/>
  <c r="BE128" s="1"/>
  <c r="BE127"/>
  <c r="BN25"/>
  <c r="BN134"/>
  <c r="BP13"/>
  <c r="BQ11"/>
  <c r="BQ13" s="1"/>
  <c r="BL28"/>
  <c r="BL138"/>
  <c r="BN52"/>
  <c r="BO173"/>
  <c r="BP47"/>
  <c r="BQ47" s="1"/>
  <c r="BQ148"/>
  <c r="BP46"/>
  <c r="BQ46" s="1"/>
  <c r="BQ147"/>
  <c r="BP50"/>
  <c r="BQ50" s="1"/>
  <c r="BQ151"/>
  <c r="M164" i="10"/>
  <c r="O164"/>
  <c r="L165"/>
  <c r="BO48" i="6"/>
  <c r="BP149"/>
  <c r="BI32"/>
  <c r="BI70"/>
  <c r="BI80"/>
  <c r="BI82" s="1"/>
  <c r="BI93" s="1"/>
  <c r="BI112" s="1"/>
  <c r="BI135"/>
  <c r="BI139"/>
  <c r="BM124"/>
  <c r="BM23"/>
  <c r="BF123"/>
  <c r="BF132"/>
  <c r="BF73"/>
  <c r="BN49"/>
  <c r="BO150"/>
  <c r="BH69"/>
  <c r="BG71"/>
  <c r="BH180" i="3"/>
  <c r="BG185"/>
  <c r="BG181"/>
  <c r="BG186" s="1"/>
  <c r="BG182"/>
  <c r="BG187" s="1"/>
  <c r="BK28" i="6"/>
  <c r="BK138"/>
  <c r="BF39"/>
  <c r="BF42" s="1"/>
  <c r="BG114"/>
  <c r="BG115" s="1"/>
  <c r="AY3" i="14"/>
  <c r="C92" i="10"/>
  <c r="D92" s="1"/>
  <c r="AY3" i="12"/>
  <c r="BM59" i="6"/>
  <c r="BM86"/>
  <c r="BM87" s="1"/>
  <c r="BO15"/>
  <c r="BO19"/>
  <c r="BO40"/>
  <c r="BO85" s="1"/>
  <c r="BN41"/>
  <c r="BO137"/>
  <c r="BO18"/>
  <c r="BQ45"/>
  <c r="BP51"/>
  <c r="BQ51" s="1"/>
  <c r="BQ152"/>
  <c r="BD42"/>
  <c r="BD127" s="1"/>
  <c r="BC56"/>
  <c r="BC127"/>
  <c r="BH180" i="13"/>
  <c r="BG185"/>
  <c r="BG181"/>
  <c r="BG186" s="1"/>
  <c r="BG182"/>
  <c r="BG187" s="1"/>
  <c r="BN153" i="6"/>
  <c r="BN53"/>
  <c r="BQ170" l="1"/>
  <c r="BQ24" s="1"/>
  <c r="BP24"/>
  <c r="BP174"/>
  <c r="BP81" s="1"/>
  <c r="BF56"/>
  <c r="BF128" s="1"/>
  <c r="BF127"/>
  <c r="BK30"/>
  <c r="BK29"/>
  <c r="BK31"/>
  <c r="BH181" i="3"/>
  <c r="BH186" s="1"/>
  <c r="BH182"/>
  <c r="BH187" s="1"/>
  <c r="BI180"/>
  <c r="BH185"/>
  <c r="BI69" i="6"/>
  <c r="BH71"/>
  <c r="BM25"/>
  <c r="BM134"/>
  <c r="BP48"/>
  <c r="BQ149"/>
  <c r="M165" i="10"/>
  <c r="O165"/>
  <c r="L166"/>
  <c r="BL29" i="6"/>
  <c r="BL31" s="1"/>
  <c r="BL30"/>
  <c r="BP15"/>
  <c r="BP19" s="1"/>
  <c r="BQ19" s="1"/>
  <c r="BP40"/>
  <c r="BO41"/>
  <c r="BP137"/>
  <c r="BP18"/>
  <c r="BN28"/>
  <c r="BN138"/>
  <c r="BM104"/>
  <c r="BM110" s="1"/>
  <c r="BN101"/>
  <c r="BN104" s="1"/>
  <c r="BN110" s="1"/>
  <c r="BN122"/>
  <c r="BH181" i="13"/>
  <c r="BH186" s="1"/>
  <c r="BH182"/>
  <c r="BH187" s="1"/>
  <c r="BI180"/>
  <c r="BH185"/>
  <c r="BD56" i="6"/>
  <c r="BD128" s="1"/>
  <c r="BC128"/>
  <c r="BN59"/>
  <c r="BN86"/>
  <c r="BN87" s="1"/>
  <c r="BM61"/>
  <c r="BM65" s="1"/>
  <c r="BM90"/>
  <c r="BM91" s="1"/>
  <c r="BG39"/>
  <c r="BG42" s="1"/>
  <c r="BH114"/>
  <c r="BH115" s="1"/>
  <c r="C93" i="10"/>
  <c r="D93" s="1"/>
  <c r="AZ3" i="14"/>
  <c r="AZ3" i="12"/>
  <c r="BG123" i="6"/>
  <c r="BG132"/>
  <c r="BG73"/>
  <c r="BO49"/>
  <c r="BO53" s="1"/>
  <c r="BP150"/>
  <c r="BO52"/>
  <c r="BP173"/>
  <c r="BO21"/>
  <c r="BO153"/>
  <c r="BL32" l="1"/>
  <c r="BL70"/>
  <c r="BL80"/>
  <c r="BL82" s="1"/>
  <c r="BL93" s="1"/>
  <c r="BL112" s="1"/>
  <c r="BL135"/>
  <c r="BL139"/>
  <c r="BO101"/>
  <c r="BO104" s="1"/>
  <c r="BO110" s="1"/>
  <c r="BO122"/>
  <c r="BN61"/>
  <c r="BN65" s="1"/>
  <c r="BN90"/>
  <c r="BN91" s="1"/>
  <c r="BI185" i="13"/>
  <c r="BI181"/>
  <c r="BI186" s="1"/>
  <c r="BI182"/>
  <c r="BI187" s="1"/>
  <c r="BN29" i="6"/>
  <c r="BN31" s="1"/>
  <c r="BN30"/>
  <c r="BQ40"/>
  <c r="BP85"/>
  <c r="BH123"/>
  <c r="BH132"/>
  <c r="BH73"/>
  <c r="BK32"/>
  <c r="BK70"/>
  <c r="BK80"/>
  <c r="BK82" s="1"/>
  <c r="BK93" s="1"/>
  <c r="BK112" s="1"/>
  <c r="BK135"/>
  <c r="BK139"/>
  <c r="BG56"/>
  <c r="BG128" s="1"/>
  <c r="BG127"/>
  <c r="BO124"/>
  <c r="BO23"/>
  <c r="BP52"/>
  <c r="BQ52" s="1"/>
  <c r="BQ173"/>
  <c r="BQ174" s="1"/>
  <c r="BQ81" s="1"/>
  <c r="BP49"/>
  <c r="BQ49" s="1"/>
  <c r="BQ150"/>
  <c r="BP153"/>
  <c r="BQ153" s="1"/>
  <c r="BH39"/>
  <c r="BH42" s="1"/>
  <c r="BI114"/>
  <c r="BI115" s="1"/>
  <c r="BA3" i="14"/>
  <c r="C94" i="10"/>
  <c r="D94" s="1"/>
  <c r="BA3" i="12"/>
  <c r="BQ18" i="6"/>
  <c r="BQ21" s="1"/>
  <c r="BP21"/>
  <c r="BO59"/>
  <c r="BP86"/>
  <c r="BO86"/>
  <c r="BO87" s="1"/>
  <c r="M166" i="10"/>
  <c r="L167" s="1"/>
  <c r="O166"/>
  <c r="BQ48" i="6"/>
  <c r="BP53"/>
  <c r="BM28"/>
  <c r="BM138"/>
  <c r="BJ69"/>
  <c r="BI71"/>
  <c r="BI185" i="3"/>
  <c r="BI181"/>
  <c r="BI186" s="1"/>
  <c r="BI182"/>
  <c r="BI187" s="1"/>
  <c r="BN32" i="6" l="1"/>
  <c r="BN70"/>
  <c r="BN80"/>
  <c r="BN82" s="1"/>
  <c r="BN93" s="1"/>
  <c r="BN112" s="1"/>
  <c r="BN135"/>
  <c r="BN139"/>
  <c r="M167" i="10"/>
  <c r="O167"/>
  <c r="L168"/>
  <c r="BP124" i="6"/>
  <c r="BP23"/>
  <c r="BH56"/>
  <c r="BH128" s="1"/>
  <c r="BH127"/>
  <c r="BO25"/>
  <c r="BO134"/>
  <c r="BQ85"/>
  <c r="BQ87" s="1"/>
  <c r="BP87"/>
  <c r="BI123"/>
  <c r="BI132"/>
  <c r="BI73"/>
  <c r="BQ53"/>
  <c r="BQ122" s="1"/>
  <c r="BP101"/>
  <c r="BP122"/>
  <c r="BK69"/>
  <c r="BJ71"/>
  <c r="BM30"/>
  <c r="BM29"/>
  <c r="BM31"/>
  <c r="BO61"/>
  <c r="BO65" s="1"/>
  <c r="BO90"/>
  <c r="BO91" s="1"/>
  <c r="BP90"/>
  <c r="BP91" s="1"/>
  <c r="BQ124"/>
  <c r="BQ23"/>
  <c r="BI39"/>
  <c r="BI42" s="1"/>
  <c r="BJ114"/>
  <c r="BJ115" s="1"/>
  <c r="C95" i="10"/>
  <c r="D95" s="1"/>
  <c r="BB3" i="14"/>
  <c r="BB3" i="12"/>
  <c r="BM32" i="6" l="1"/>
  <c r="BM70"/>
  <c r="BM80"/>
  <c r="BM82" s="1"/>
  <c r="BM93" s="1"/>
  <c r="BM112" s="1"/>
  <c r="BM135"/>
  <c r="BM139"/>
  <c r="BO28"/>
  <c r="BO138"/>
  <c r="BI56"/>
  <c r="BI128" s="1"/>
  <c r="BI127"/>
  <c r="BL69"/>
  <c r="BK71"/>
  <c r="BP104"/>
  <c r="BP110" s="1"/>
  <c r="BQ101"/>
  <c r="BQ104" s="1"/>
  <c r="BQ110" s="1"/>
  <c r="BJ39"/>
  <c r="BJ42" s="1"/>
  <c r="BK114"/>
  <c r="BK115" s="1"/>
  <c r="BC3" i="14"/>
  <c r="C96" i="10"/>
  <c r="D96" s="1"/>
  <c r="BC3" i="12"/>
  <c r="BQ25" i="6"/>
  <c r="BQ28" s="1"/>
  <c r="BQ134"/>
  <c r="BJ123"/>
  <c r="BJ73"/>
  <c r="BJ132"/>
  <c r="BP25"/>
  <c r="BP134"/>
  <c r="M168" i="10"/>
  <c r="L169" s="1"/>
  <c r="O168"/>
  <c r="M169" l="1"/>
  <c r="O169"/>
  <c r="L170"/>
  <c r="BJ56" i="6"/>
  <c r="BJ128" s="1"/>
  <c r="BJ127"/>
  <c r="BM69"/>
  <c r="BL71"/>
  <c r="BP28"/>
  <c r="BP138"/>
  <c r="BQ30"/>
  <c r="BQ29"/>
  <c r="BQ31"/>
  <c r="BK39"/>
  <c r="BK42" s="1"/>
  <c r="BL114"/>
  <c r="BL115" s="1"/>
  <c r="C97" i="10"/>
  <c r="D97" s="1"/>
  <c r="BD3" i="14"/>
  <c r="BD3" i="12"/>
  <c r="BK123" i="6"/>
  <c r="BK132"/>
  <c r="BK73"/>
  <c r="BO30"/>
  <c r="BO29"/>
  <c r="BO31" l="1"/>
  <c r="BO32" s="1"/>
  <c r="BO70"/>
  <c r="BO80"/>
  <c r="BO82" s="1"/>
  <c r="BO93" s="1"/>
  <c r="BO112" s="1"/>
  <c r="BO135"/>
  <c r="BO139"/>
  <c r="BL39"/>
  <c r="BL42" s="1"/>
  <c r="BM114"/>
  <c r="BM115" s="1"/>
  <c r="BE3" i="14"/>
  <c r="C98" i="10"/>
  <c r="D98" s="1"/>
  <c r="BE3" i="12"/>
  <c r="BQ32" i="6"/>
  <c r="BQ80"/>
  <c r="BQ82" s="1"/>
  <c r="BQ93" s="1"/>
  <c r="BQ112" s="1"/>
  <c r="BQ135"/>
  <c r="BP29"/>
  <c r="BP31"/>
  <c r="BP30"/>
  <c r="BL123"/>
  <c r="BL132"/>
  <c r="BL73"/>
  <c r="M170" i="10"/>
  <c r="O170"/>
  <c r="L171"/>
  <c r="BK56" i="6"/>
  <c r="BK128" s="1"/>
  <c r="BK127"/>
  <c r="BN69"/>
  <c r="BM71"/>
  <c r="BM39" l="1"/>
  <c r="BM42" s="1"/>
  <c r="BN114"/>
  <c r="BN115" s="1"/>
  <c r="C99" i="10"/>
  <c r="D99" s="1"/>
  <c r="BF3" i="14"/>
  <c r="BF3" i="12"/>
  <c r="BO69" i="6"/>
  <c r="BN71"/>
  <c r="BP32"/>
  <c r="BP70"/>
  <c r="BQ70" s="1"/>
  <c r="BP80"/>
  <c r="BP82" s="1"/>
  <c r="BP93" s="1"/>
  <c r="BP112" s="1"/>
  <c r="BP135"/>
  <c r="BP139"/>
  <c r="BM123"/>
  <c r="BM73"/>
  <c r="BM132"/>
  <c r="M171" i="10"/>
  <c r="O171"/>
  <c r="L172"/>
  <c r="BL56" i="6"/>
  <c r="BL128" s="1"/>
  <c r="BL127"/>
  <c r="BM56" l="1"/>
  <c r="BM128" s="1"/>
  <c r="BM127"/>
  <c r="M172" i="10"/>
  <c r="O172"/>
  <c r="L173"/>
  <c r="BP69" i="6"/>
  <c r="BO71"/>
  <c r="BN123"/>
  <c r="BN73"/>
  <c r="BN132"/>
  <c r="BN39"/>
  <c r="BN42" s="1"/>
  <c r="BO114"/>
  <c r="BO115" s="1"/>
  <c r="BG3" i="14"/>
  <c r="C100" i="10"/>
  <c r="D100" s="1"/>
  <c r="BG3" i="12"/>
  <c r="BN56" i="6" l="1"/>
  <c r="BN128" s="1"/>
  <c r="BN127"/>
  <c r="BO123"/>
  <c r="BO73"/>
  <c r="BO132"/>
  <c r="M173" i="10"/>
  <c r="O173"/>
  <c r="L174"/>
  <c r="BO39" i="6"/>
  <c r="BO42" s="1"/>
  <c r="BP114"/>
  <c r="BP115" s="1"/>
  <c r="C101" i="10"/>
  <c r="D101" s="1"/>
  <c r="BH3" i="14"/>
  <c r="BH3" i="12"/>
  <c r="BQ69" i="6"/>
  <c r="BP71"/>
  <c r="BO56" l="1"/>
  <c r="BO128" s="1"/>
  <c r="BO127"/>
  <c r="BQ71"/>
  <c r="BP73"/>
  <c r="BQ73" s="1"/>
  <c r="BP132"/>
  <c r="BP123"/>
  <c r="BP39"/>
  <c r="BQ114"/>
  <c r="BQ115" s="1"/>
  <c r="BI3" i="14"/>
  <c r="C102" i="10"/>
  <c r="D102" s="1"/>
  <c r="BI3" i="12"/>
  <c r="M174" i="10"/>
  <c r="O174"/>
  <c r="L175"/>
  <c r="BQ39" i="6" l="1"/>
  <c r="BP42"/>
  <c r="BQ132"/>
  <c r="BQ123"/>
  <c r="M175" i="10"/>
  <c r="O175"/>
  <c r="L176"/>
  <c r="M176" l="1"/>
  <c r="L177" s="1"/>
  <c r="O176"/>
  <c r="BQ42" i="6"/>
  <c r="BQ127" s="1"/>
  <c r="BP56"/>
  <c r="BP127"/>
  <c r="M177" i="10" l="1"/>
  <c r="L178" s="1"/>
  <c r="O177"/>
  <c r="BQ56" i="6"/>
  <c r="BQ128" s="1"/>
  <c r="BP128"/>
  <c r="M178" i="10" l="1"/>
  <c r="O178"/>
  <c r="L179"/>
  <c r="M179" l="1"/>
  <c r="O179"/>
  <c r="L180"/>
  <c r="M180" l="1"/>
  <c r="O180"/>
  <c r="L181"/>
  <c r="M181" l="1"/>
  <c r="O181"/>
  <c r="L182"/>
  <c r="M182" l="1"/>
  <c r="O182"/>
  <c r="L183"/>
  <c r="M183" l="1"/>
  <c r="O183"/>
  <c r="L184"/>
  <c r="M184" l="1"/>
  <c r="O184"/>
  <c r="L185"/>
  <c r="M185" l="1"/>
  <c r="O185"/>
  <c r="L186"/>
  <c r="M186" l="1"/>
  <c r="O186"/>
  <c r="L187"/>
  <c r="M187" l="1"/>
  <c r="O187"/>
  <c r="L188"/>
  <c r="M188" l="1"/>
  <c r="O188"/>
  <c r="L189"/>
  <c r="M189" l="1"/>
  <c r="O189"/>
  <c r="L190"/>
  <c r="M190" l="1"/>
  <c r="O190"/>
  <c r="L191"/>
  <c r="M191" l="1"/>
  <c r="O191"/>
  <c r="L192"/>
  <c r="M192" l="1"/>
  <c r="O192"/>
  <c r="L193"/>
  <c r="M193" l="1"/>
  <c r="O193"/>
  <c r="L194"/>
  <c r="M194" l="1"/>
  <c r="O194"/>
  <c r="L195"/>
  <c r="M195" l="1"/>
  <c r="O195"/>
  <c r="L196"/>
  <c r="M196" l="1"/>
  <c r="O196"/>
  <c r="L197"/>
  <c r="M197" l="1"/>
  <c r="O197"/>
  <c r="L198"/>
  <c r="M198" l="1"/>
  <c r="L199" s="1"/>
  <c r="O198"/>
  <c r="M199" l="1"/>
  <c r="O199"/>
  <c r="L200"/>
  <c r="M200" l="1"/>
  <c r="O200"/>
  <c r="L201"/>
  <c r="M201" l="1"/>
  <c r="O201"/>
  <c r="L202"/>
  <c r="M202" l="1"/>
  <c r="O202"/>
  <c r="L203"/>
  <c r="M203" l="1"/>
  <c r="O203"/>
  <c r="L204"/>
  <c r="M204" l="1"/>
  <c r="O204"/>
  <c r="L205"/>
  <c r="M205" l="1"/>
  <c r="O205"/>
  <c r="L206"/>
  <c r="M206" l="1"/>
  <c r="O206"/>
  <c r="L207"/>
  <c r="M207" l="1"/>
  <c r="O207"/>
  <c r="L208"/>
  <c r="M208" l="1"/>
  <c r="O208"/>
  <c r="L209"/>
  <c r="M209" l="1"/>
  <c r="O209"/>
  <c r="L210"/>
  <c r="M210" l="1"/>
  <c r="L211" s="1"/>
  <c r="O210"/>
  <c r="M211" l="1"/>
  <c r="O211"/>
  <c r="L212"/>
  <c r="M212" l="1"/>
  <c r="O212"/>
  <c r="L213"/>
  <c r="M213" l="1"/>
  <c r="O213"/>
  <c r="L214"/>
  <c r="M214" l="1"/>
  <c r="O214"/>
  <c r="L215"/>
  <c r="M215" l="1"/>
  <c r="O215"/>
  <c r="L216"/>
  <c r="M216" l="1"/>
  <c r="O216"/>
  <c r="L217"/>
  <c r="M217" l="1"/>
  <c r="O217"/>
  <c r="L218"/>
  <c r="M218" l="1"/>
  <c r="O218"/>
  <c r="L219"/>
  <c r="M219" l="1"/>
  <c r="O219"/>
  <c r="L220"/>
  <c r="M220" l="1"/>
  <c r="O220"/>
  <c r="L221"/>
  <c r="M221" l="1"/>
  <c r="O221"/>
  <c r="L222"/>
  <c r="M222" l="1"/>
  <c r="O222"/>
  <c r="L223"/>
  <c r="M223" l="1"/>
  <c r="O223"/>
  <c r="L224"/>
  <c r="M224" l="1"/>
  <c r="O224"/>
  <c r="L225"/>
  <c r="M225" l="1"/>
  <c r="O225"/>
  <c r="L226"/>
  <c r="M226" l="1"/>
  <c r="O226"/>
  <c r="L227"/>
  <c r="M227" l="1"/>
  <c r="O227"/>
  <c r="L228"/>
  <c r="M228" l="1"/>
  <c r="O228"/>
  <c r="L229"/>
  <c r="M229" l="1"/>
  <c r="O229"/>
  <c r="L230"/>
  <c r="M230" l="1"/>
  <c r="O230"/>
  <c r="L231"/>
  <c r="M231" l="1"/>
  <c r="O231"/>
  <c r="L232"/>
  <c r="M232" l="1"/>
  <c r="O232"/>
  <c r="L233"/>
  <c r="M233" l="1"/>
  <c r="O233"/>
  <c r="L234"/>
  <c r="M234" l="1"/>
  <c r="O234"/>
  <c r="L235"/>
  <c r="M235" l="1"/>
  <c r="O235"/>
  <c r="L236"/>
  <c r="M236" l="1"/>
  <c r="O236"/>
  <c r="L237"/>
  <c r="M237" l="1"/>
  <c r="O237"/>
  <c r="L238"/>
  <c r="M238" l="1"/>
  <c r="O238"/>
  <c r="L239"/>
  <c r="M239" l="1"/>
  <c r="O239"/>
  <c r="L240"/>
  <c r="M240" l="1"/>
  <c r="O240"/>
  <c r="L241"/>
  <c r="M241" l="1"/>
  <c r="O241"/>
  <c r="L242"/>
  <c r="M242" l="1"/>
  <c r="O242"/>
  <c r="L243"/>
  <c r="M243" l="1"/>
  <c r="O243"/>
  <c r="L244"/>
  <c r="M244" l="1"/>
  <c r="O244"/>
  <c r="L245"/>
  <c r="M245" l="1"/>
  <c r="O245"/>
  <c r="L246"/>
  <c r="M246" l="1"/>
  <c r="O246"/>
  <c r="L247"/>
  <c r="M247" l="1"/>
  <c r="O247"/>
  <c r="L248"/>
  <c r="M248" l="1"/>
  <c r="O248"/>
  <c r="L249"/>
  <c r="M249" l="1"/>
  <c r="O249"/>
  <c r="L250"/>
  <c r="M250" l="1"/>
  <c r="O250"/>
  <c r="L251"/>
  <c r="M251" l="1"/>
  <c r="O251"/>
  <c r="L252"/>
  <c r="M252" l="1"/>
  <c r="O252"/>
  <c r="L253"/>
  <c r="M253" l="1"/>
  <c r="O253"/>
  <c r="L254"/>
  <c r="M254" l="1"/>
  <c r="O254"/>
  <c r="L255"/>
  <c r="M255" l="1"/>
  <c r="O255"/>
  <c r="L256"/>
  <c r="M256" l="1"/>
  <c r="O256"/>
  <c r="L257"/>
  <c r="M257" l="1"/>
  <c r="O257"/>
  <c r="L258"/>
  <c r="M258" l="1"/>
  <c r="O258"/>
  <c r="L259"/>
  <c r="M259" l="1"/>
  <c r="O259"/>
  <c r="L260"/>
  <c r="M260" l="1"/>
  <c r="O260"/>
  <c r="L261"/>
  <c r="M261" l="1"/>
  <c r="O261"/>
  <c r="L262"/>
  <c r="M262" l="1"/>
  <c r="O262"/>
  <c r="L263"/>
  <c r="M263" l="1"/>
  <c r="O263"/>
  <c r="L264"/>
  <c r="M264" l="1"/>
  <c r="O264"/>
  <c r="L265"/>
  <c r="M265" l="1"/>
  <c r="O265"/>
  <c r="L266"/>
  <c r="M266" l="1"/>
  <c r="O266"/>
  <c r="L267"/>
  <c r="M267" l="1"/>
  <c r="O267"/>
  <c r="L268"/>
  <c r="M268" l="1"/>
  <c r="O268"/>
  <c r="L269"/>
  <c r="M269" l="1"/>
  <c r="O269"/>
  <c r="L270"/>
  <c r="M270" l="1"/>
  <c r="O270"/>
  <c r="L271"/>
  <c r="M271" l="1"/>
  <c r="O271"/>
  <c r="L272"/>
  <c r="M272" l="1"/>
  <c r="O272"/>
  <c r="L273"/>
  <c r="M273" l="1"/>
  <c r="O273"/>
  <c r="L274"/>
  <c r="M274" l="1"/>
  <c r="O274"/>
  <c r="L275"/>
  <c r="M275" l="1"/>
  <c r="O275"/>
  <c r="L276"/>
  <c r="M276" l="1"/>
  <c r="O276"/>
  <c r="L277"/>
  <c r="M277" l="1"/>
  <c r="O277"/>
  <c r="L278"/>
  <c r="M278" l="1"/>
  <c r="O278"/>
  <c r="L279"/>
  <c r="M279" l="1"/>
  <c r="L280" s="1"/>
  <c r="O279"/>
  <c r="M280" l="1"/>
  <c r="O280"/>
  <c r="L281"/>
  <c r="M281" l="1"/>
  <c r="O281"/>
  <c r="L282"/>
  <c r="M282" l="1"/>
  <c r="O282"/>
  <c r="L283"/>
  <c r="M283" l="1"/>
  <c r="O283"/>
  <c r="L284"/>
  <c r="M284" l="1"/>
  <c r="O284"/>
  <c r="L285"/>
  <c r="M285" l="1"/>
  <c r="O285"/>
  <c r="L286"/>
  <c r="M286" l="1"/>
  <c r="O286"/>
  <c r="L287"/>
  <c r="M287" l="1"/>
  <c r="O287"/>
  <c r="L288"/>
  <c r="M288" l="1"/>
  <c r="O288"/>
  <c r="L289"/>
  <c r="M289" l="1"/>
  <c r="O289"/>
  <c r="L290"/>
  <c r="M290" l="1"/>
  <c r="O290"/>
  <c r="L291"/>
  <c r="M291" l="1"/>
  <c r="O291"/>
  <c r="L292"/>
  <c r="M292" l="1"/>
  <c r="O292"/>
  <c r="L293"/>
  <c r="M293" l="1"/>
  <c r="O293"/>
  <c r="L294"/>
  <c r="M294" l="1"/>
  <c r="O294"/>
  <c r="L295"/>
  <c r="M295" l="1"/>
  <c r="O295"/>
  <c r="L296"/>
  <c r="M296" l="1"/>
  <c r="O296"/>
  <c r="L297"/>
  <c r="M297" l="1"/>
  <c r="O297"/>
  <c r="L298"/>
  <c r="M298" l="1"/>
  <c r="O298"/>
  <c r="L299"/>
  <c r="M299" l="1"/>
  <c r="O299"/>
  <c r="L300"/>
  <c r="M300" l="1"/>
  <c r="O300"/>
  <c r="L301"/>
  <c r="M301" l="1"/>
  <c r="O301"/>
  <c r="L302"/>
  <c r="M302" l="1"/>
  <c r="O302"/>
  <c r="L303"/>
  <c r="M303" l="1"/>
  <c r="O303"/>
  <c r="L304"/>
  <c r="M304" l="1"/>
  <c r="O304"/>
  <c r="L305"/>
  <c r="M305" l="1"/>
  <c r="O305"/>
  <c r="L306"/>
  <c r="M306" l="1"/>
  <c r="L307" s="1"/>
  <c r="O306"/>
  <c r="M307" l="1"/>
  <c r="O307"/>
  <c r="L308"/>
  <c r="M308" l="1"/>
  <c r="O308"/>
  <c r="L309"/>
  <c r="M309" l="1"/>
  <c r="O309"/>
  <c r="L310"/>
  <c r="M310" l="1"/>
  <c r="O310"/>
  <c r="L311"/>
  <c r="M311" l="1"/>
  <c r="O311"/>
  <c r="L312"/>
  <c r="M312" l="1"/>
  <c r="O312"/>
  <c r="L313"/>
  <c r="M313" l="1"/>
  <c r="O313"/>
  <c r="L314"/>
  <c r="M314" l="1"/>
  <c r="O314"/>
  <c r="L315"/>
  <c r="M315" l="1"/>
  <c r="O315"/>
  <c r="L316"/>
  <c r="M316" l="1"/>
  <c r="O316"/>
  <c r="L317"/>
  <c r="M317" l="1"/>
  <c r="O317"/>
  <c r="L318"/>
  <c r="M318" l="1"/>
  <c r="O318"/>
  <c r="L319"/>
  <c r="M319" l="1"/>
  <c r="O319"/>
  <c r="L320"/>
  <c r="M320" l="1"/>
  <c r="L321" s="1"/>
  <c r="O320"/>
  <c r="M321" l="1"/>
  <c r="O321"/>
  <c r="L322"/>
  <c r="M322" l="1"/>
  <c r="O322"/>
  <c r="L323"/>
  <c r="M323" l="1"/>
  <c r="O323"/>
  <c r="L324"/>
  <c r="M324" l="1"/>
  <c r="O324"/>
  <c r="L325"/>
  <c r="M325" l="1"/>
  <c r="O325"/>
  <c r="L326"/>
  <c r="M326" l="1"/>
  <c r="O326"/>
  <c r="L327"/>
  <c r="M327" l="1"/>
  <c r="O327"/>
  <c r="L328"/>
  <c r="M328" l="1"/>
  <c r="O328"/>
  <c r="L329"/>
  <c r="M329" l="1"/>
  <c r="O329"/>
  <c r="L330"/>
  <c r="M330" l="1"/>
  <c r="O330"/>
  <c r="L331"/>
  <c r="M331" l="1"/>
  <c r="O331"/>
  <c r="L332"/>
  <c r="M332" l="1"/>
  <c r="O332"/>
  <c r="L333"/>
  <c r="M333" l="1"/>
  <c r="O333"/>
  <c r="L334"/>
  <c r="M334" l="1"/>
  <c r="O334"/>
  <c r="L335"/>
  <c r="M335" l="1"/>
  <c r="O335"/>
  <c r="L336"/>
  <c r="M336" l="1"/>
  <c r="O336"/>
  <c r="L337"/>
  <c r="M337" l="1"/>
  <c r="O337"/>
  <c r="L338"/>
  <c r="M338" l="1"/>
  <c r="O338"/>
  <c r="L339"/>
  <c r="M339" l="1"/>
  <c r="O339"/>
  <c r="L340"/>
  <c r="M340" l="1"/>
  <c r="O340"/>
  <c r="L341"/>
  <c r="M341" l="1"/>
  <c r="O341"/>
</calcChain>
</file>

<file path=xl/comments1.xml><?xml version="1.0" encoding="utf-8"?>
<comments xmlns="http://schemas.openxmlformats.org/spreadsheetml/2006/main">
  <authors>
    <author>CENTRO DE COMPUTO</author>
  </authors>
  <commentList>
    <comment ref="B39" authorId="0">
      <text>
        <r>
          <rPr>
            <b/>
            <sz val="8"/>
            <color indexed="81"/>
            <rFont val="Tahoma"/>
          </rPr>
          <t>Se asume constante para todos los meses.</t>
        </r>
        <r>
          <rPr>
            <sz val="8"/>
            <color indexed="81"/>
            <rFont val="Tahoma"/>
          </rPr>
          <t xml:space="preserve">
</t>
        </r>
      </text>
    </comment>
  </commentList>
</comments>
</file>

<file path=xl/comments2.xml><?xml version="1.0" encoding="utf-8"?>
<comments xmlns="http://schemas.openxmlformats.org/spreadsheetml/2006/main">
  <authors>
    <author>CENTRO DE CÓMPUTO</author>
  </authors>
  <commentList>
    <comment ref="C23" authorId="0">
      <text>
        <r>
          <rPr>
            <b/>
            <sz val="8"/>
            <color indexed="81"/>
            <rFont val="Tahoma"/>
          </rPr>
          <t>CENTRO DE CÓMPUTO:</t>
        </r>
        <r>
          <rPr>
            <sz val="8"/>
            <color indexed="81"/>
            <rFont val="Tahoma"/>
          </rPr>
          <t xml:space="preserve">
Utilidad antes de impuestos, depreciación, amortización e intereses. EBITDA</t>
        </r>
      </text>
    </comment>
    <comment ref="E24" authorId="0">
      <text>
        <r>
          <rPr>
            <b/>
            <sz val="8"/>
            <color indexed="81"/>
            <rFont val="Tahoma"/>
          </rPr>
          <t>CENTRO DE CÓMPUTO:</t>
        </r>
        <r>
          <rPr>
            <sz val="8"/>
            <color indexed="81"/>
            <rFont val="Tahoma"/>
          </rPr>
          <t xml:space="preserve">
dep + (pago total menos int=amort)</t>
        </r>
      </text>
    </comment>
  </commentList>
</comments>
</file>

<file path=xl/sharedStrings.xml><?xml version="1.0" encoding="utf-8"?>
<sst xmlns="http://schemas.openxmlformats.org/spreadsheetml/2006/main" count="1192" uniqueCount="578">
  <si>
    <t>Tu empresa:</t>
  </si>
  <si>
    <t>¿A que se dedica tu empresa?</t>
  </si>
  <si>
    <t>Vende servicios</t>
  </si>
  <si>
    <t>Vende productos</t>
  </si>
  <si>
    <t>Ambos</t>
  </si>
  <si>
    <t>Pasa a la hoja 2</t>
  </si>
  <si>
    <t>Elije una opción arriba</t>
  </si>
  <si>
    <t>Elije sólo una opción arriba</t>
  </si>
  <si>
    <t>Vende en el D.F.</t>
  </si>
  <si>
    <t>Vende en el D.F y Provincia</t>
  </si>
  <si>
    <t>Vende en territorio nacional e internacional</t>
  </si>
  <si>
    <t>Vende sólo en territorio internacional</t>
  </si>
  <si>
    <t>Vende sólo en provincia</t>
  </si>
  <si>
    <t>Si tu empresa vende en territorio internacional, selecciona la región:</t>
  </si>
  <si>
    <t>Norte América</t>
  </si>
  <si>
    <t>Europa</t>
  </si>
  <si>
    <t>Asia</t>
  </si>
  <si>
    <t>Latinoamérica</t>
  </si>
  <si>
    <t>Combinación de lugares</t>
  </si>
  <si>
    <t>Aspectos generales</t>
  </si>
  <si>
    <t>Nombre de la empresa:</t>
  </si>
  <si>
    <t>Determinación de ventas:</t>
  </si>
  <si>
    <t>¿Cuántas líneas de productos o servicios vende la empresa?</t>
  </si>
  <si>
    <t>No aplica</t>
  </si>
  <si>
    <t>Precio Producto</t>
  </si>
  <si>
    <t>Precio Promedio de los Productos</t>
  </si>
  <si>
    <t>Precio Servicio</t>
  </si>
  <si>
    <t>Precio Promedio de los Servicios</t>
  </si>
  <si>
    <t>Precio promedio del Producto</t>
  </si>
  <si>
    <t>Error! (Revisar datos arriba)</t>
  </si>
  <si>
    <t>Determina el precio de los productos o servicios para el primer mes:</t>
  </si>
  <si>
    <t>Incremento en precios:</t>
  </si>
  <si>
    <t>Determina el incremento en precios sin contar la inflación para:</t>
  </si>
  <si>
    <t>Primer año</t>
  </si>
  <si>
    <t>Segundo año</t>
  </si>
  <si>
    <t>Tercer año</t>
  </si>
  <si>
    <t>%</t>
  </si>
  <si>
    <t>Inflación esperada mensual:</t>
  </si>
  <si>
    <t>Inflación acumulada anual:</t>
  </si>
  <si>
    <t>Mes</t>
  </si>
  <si>
    <t>Ventas unitarias</t>
  </si>
  <si>
    <t>Determina las ventas unitarias para el primer mes.</t>
  </si>
  <si>
    <t>Los ingresos de tu empresa son por:</t>
  </si>
  <si>
    <t>Venta directa</t>
  </si>
  <si>
    <t>Comisión</t>
  </si>
  <si>
    <t>Elige una casilla.</t>
  </si>
  <si>
    <t>Pasa al Inciso 2.1</t>
  </si>
  <si>
    <t>2.1.1</t>
  </si>
  <si>
    <t>2.1.2</t>
  </si>
  <si>
    <t>2.1.3</t>
  </si>
  <si>
    <t>2.1.4</t>
  </si>
  <si>
    <t>Ventas Unitarias</t>
  </si>
  <si>
    <t>2.2.1</t>
  </si>
  <si>
    <t>Si los ingresos de tu empresa son por comisión, es necesario que proporciones los siguientes datos:</t>
  </si>
  <si>
    <t>% de comisión esperado (se asume constante para todos los meses):</t>
  </si>
  <si>
    <t>2.2.2</t>
  </si>
  <si>
    <t>Director general</t>
  </si>
  <si>
    <t>Director de Finanzas</t>
  </si>
  <si>
    <t>Contador</t>
  </si>
  <si>
    <t>Jefe de cobranza</t>
  </si>
  <si>
    <t>Auxiliar contable</t>
  </si>
  <si>
    <t>Cobradores</t>
  </si>
  <si>
    <t>Asistentes</t>
  </si>
  <si>
    <t>Recepción</t>
  </si>
  <si>
    <t>Director de Operaciones</t>
  </si>
  <si>
    <t>Director de Mercadotécnia</t>
  </si>
  <si>
    <t>Publicidad</t>
  </si>
  <si>
    <t>Mercadotécnia y relaciones publicas</t>
  </si>
  <si>
    <t>Alianzas estratégicas y desarrollo del negocio</t>
  </si>
  <si>
    <t>Servicio a clientes</t>
  </si>
  <si>
    <t>Servicio a proveedores</t>
  </si>
  <si>
    <t>Director Tecnológico</t>
  </si>
  <si>
    <t>Sueldos y Salarios:</t>
  </si>
  <si>
    <t>Asistente Operaciones</t>
  </si>
  <si>
    <t>Director de Ventas</t>
  </si>
  <si>
    <t>Asistente de ventas</t>
  </si>
  <si>
    <t>Vendedores</t>
  </si>
  <si>
    <t>Otros</t>
  </si>
  <si>
    <t>Selecciona puesto:</t>
  </si>
  <si>
    <t>Número de puestos</t>
  </si>
  <si>
    <t>Sueldo Anual</t>
  </si>
  <si>
    <t>Total Nómina</t>
  </si>
  <si>
    <t>Renta (m²)</t>
  </si>
  <si>
    <t>Seguros y fianzas</t>
  </si>
  <si>
    <t>Comunicaciones</t>
  </si>
  <si>
    <t>Papelería y gastos de oficina</t>
  </si>
  <si>
    <t>Luz</t>
  </si>
  <si>
    <t>Agua</t>
  </si>
  <si>
    <t>Seguridad</t>
  </si>
  <si>
    <t>Gastos fijos mensuales oficina corporativa.</t>
  </si>
  <si>
    <t>Total Mensual Gastos fijos</t>
  </si>
  <si>
    <t>Gastos fijos mensuales planta y bodegas.</t>
  </si>
  <si>
    <t>SubTotal gastos fijos</t>
  </si>
  <si>
    <t>Ventas unitarias promedio por cada línea</t>
  </si>
  <si>
    <t>Gastos variables de producción para el primer mes:</t>
  </si>
  <si>
    <t>Inventario requerido para el segundo mes, % de ventas estimadas</t>
  </si>
  <si>
    <t>Elige sólo una casilla</t>
  </si>
  <si>
    <t>Más de 10</t>
  </si>
  <si>
    <t>Producto 1</t>
  </si>
  <si>
    <t>Producto 2</t>
  </si>
  <si>
    <t>Producto 3</t>
  </si>
  <si>
    <t>Producto 4</t>
  </si>
  <si>
    <t>Producto 5</t>
  </si>
  <si>
    <t>Producto 6</t>
  </si>
  <si>
    <t>Producto 7</t>
  </si>
  <si>
    <t>Producto 8</t>
  </si>
  <si>
    <t>Producto 9</t>
  </si>
  <si>
    <t>Producto 10</t>
  </si>
  <si>
    <t>Precio promedio de productos</t>
  </si>
  <si>
    <t>Servicio 1</t>
  </si>
  <si>
    <t>Servicio 2</t>
  </si>
  <si>
    <t>Servicio 3</t>
  </si>
  <si>
    <t>Servicio 4</t>
  </si>
  <si>
    <t>Servicio 5</t>
  </si>
  <si>
    <t>Servicio 6</t>
  </si>
  <si>
    <t>Servicio 7</t>
  </si>
  <si>
    <t>Servicio 8</t>
  </si>
  <si>
    <t>Servicio 9</t>
  </si>
  <si>
    <t>Servicio 10</t>
  </si>
  <si>
    <t>Precio promedio de servicios</t>
  </si>
  <si>
    <t>Productos</t>
  </si>
  <si>
    <t>Servicios</t>
  </si>
  <si>
    <t>Este incremento es opcional, no todos los productos y</t>
  </si>
  <si>
    <t>servicios incrementan el precio.</t>
  </si>
  <si>
    <t>Ingresos por comisión</t>
  </si>
  <si>
    <t>Sueldo Mensual Nominal</t>
  </si>
  <si>
    <t>Anualizado:</t>
  </si>
  <si>
    <t>Precios</t>
  </si>
  <si>
    <t>Del 1 al 12</t>
  </si>
  <si>
    <t>Ventas Nacionales:</t>
  </si>
  <si>
    <t>Ventas Internacionales:</t>
  </si>
  <si>
    <t>Ventas Nacionales</t>
  </si>
  <si>
    <t>Ventas Internacionales</t>
  </si>
  <si>
    <t>SubTotal Productos Nacionales</t>
  </si>
  <si>
    <t>SubTotal Servicios Nacionales</t>
  </si>
  <si>
    <t>Total Mensual Nacional:</t>
  </si>
  <si>
    <t>SubTotal Productos Internacionales</t>
  </si>
  <si>
    <t>SubTotal Servicios Internacionales</t>
  </si>
  <si>
    <t>Total Mensual Internacional:</t>
  </si>
  <si>
    <t>Total Ventas Mensuales:</t>
  </si>
  <si>
    <t>Primer AÑO:</t>
  </si>
  <si>
    <t>Segundo año:</t>
  </si>
  <si>
    <t>Factores:</t>
  </si>
  <si>
    <t>Precio1</t>
  </si>
  <si>
    <t>Precio2</t>
  </si>
  <si>
    <t>Precio3</t>
  </si>
  <si>
    <t>VN1</t>
  </si>
  <si>
    <t>VN2</t>
  </si>
  <si>
    <t>VN3</t>
  </si>
  <si>
    <t>VI1</t>
  </si>
  <si>
    <t>VI2</t>
  </si>
  <si>
    <t>VI3</t>
  </si>
  <si>
    <t>Ventas Mensuales:</t>
  </si>
  <si>
    <t xml:space="preserve"> </t>
  </si>
  <si>
    <t>Total gastos de instalación</t>
  </si>
  <si>
    <t>Gastos de instalación oficinas corporativas:</t>
  </si>
  <si>
    <t>Primer mes:</t>
  </si>
  <si>
    <t>Mes 2</t>
  </si>
  <si>
    <t>Mes 3</t>
  </si>
  <si>
    <t>Mes 4</t>
  </si>
  <si>
    <t>Mes 5</t>
  </si>
  <si>
    <t>Mes 6</t>
  </si>
  <si>
    <t>Mes 7</t>
  </si>
  <si>
    <t>Mes 8</t>
  </si>
  <si>
    <t>Mes 9</t>
  </si>
  <si>
    <t>Mes 10</t>
  </si>
  <si>
    <t>Mes 11</t>
  </si>
  <si>
    <t>Mes 12</t>
  </si>
  <si>
    <t>Mes 13</t>
  </si>
  <si>
    <t>Mes 14</t>
  </si>
  <si>
    <t>Mes 15</t>
  </si>
  <si>
    <t>Mes 16</t>
  </si>
  <si>
    <t>Mes 17</t>
  </si>
  <si>
    <t>Mes 18</t>
  </si>
  <si>
    <t>Mes 19</t>
  </si>
  <si>
    <t>Mes 20</t>
  </si>
  <si>
    <t>Mes 21</t>
  </si>
  <si>
    <t>Mes 22</t>
  </si>
  <si>
    <t>Mes 23</t>
  </si>
  <si>
    <t>Mes 24</t>
  </si>
  <si>
    <t>Mes 25</t>
  </si>
  <si>
    <t>Mes 26</t>
  </si>
  <si>
    <t>Mes 27</t>
  </si>
  <si>
    <t>Mes 28</t>
  </si>
  <si>
    <t>Mes 29</t>
  </si>
  <si>
    <t>Mes 30</t>
  </si>
  <si>
    <t>Mes 31</t>
  </si>
  <si>
    <t>Mes 32</t>
  </si>
  <si>
    <t>Mes 33</t>
  </si>
  <si>
    <t>Mes 34</t>
  </si>
  <si>
    <t>Mes 35</t>
  </si>
  <si>
    <t>Mes 36</t>
  </si>
  <si>
    <t>Total Gastos Variables</t>
  </si>
  <si>
    <t>Total Gastos Fijos</t>
  </si>
  <si>
    <t>Gastos de instalación de planta y bodega:</t>
  </si>
  <si>
    <t>Papelería y gastos de planta</t>
  </si>
  <si>
    <t>Incremento Mensual:</t>
  </si>
  <si>
    <t>Sin contar inflación</t>
  </si>
  <si>
    <t>Inflación:</t>
  </si>
  <si>
    <t>Error! No puedes dar mas del 100% de comisión de ventas!</t>
  </si>
  <si>
    <t>Las comisiones te ayudan a vender mas.</t>
  </si>
  <si>
    <t>¡Estas dando demasiadas comisiones, puede afectar tu margen de utilidad!</t>
  </si>
  <si>
    <t>Comisión Mensual Nominal por puesto           (% de ventas)</t>
  </si>
  <si>
    <t>Cuentas por Cobrar:</t>
  </si>
  <si>
    <t>Determina tus ventas a crédito:</t>
  </si>
  <si>
    <t>Del total de tus ventas, ¿qué porcentaje se vende a crédito?</t>
  </si>
  <si>
    <t>Con estos datos, tus ventas a contado son:</t>
  </si>
  <si>
    <t>Determina el plazo promedio de cobro:</t>
  </si>
  <si>
    <t>Del total de tus ventas a crédito, ¿a qué plazo estas vendiendo?</t>
  </si>
  <si>
    <t>15 días</t>
  </si>
  <si>
    <t>30 días</t>
  </si>
  <si>
    <t>45 días</t>
  </si>
  <si>
    <t>60 días</t>
  </si>
  <si>
    <t>90 días</t>
  </si>
  <si>
    <t>120 días</t>
  </si>
  <si>
    <t>150 días</t>
  </si>
  <si>
    <t>180 días</t>
  </si>
  <si>
    <t>210 días</t>
  </si>
  <si>
    <t>240 días</t>
  </si>
  <si>
    <t>270 días</t>
  </si>
  <si>
    <t>300 días</t>
  </si>
  <si>
    <t>330 días</t>
  </si>
  <si>
    <t>360 días</t>
  </si>
  <si>
    <t>Inventarios:</t>
  </si>
  <si>
    <t>Determina el monto de inventarios requeridos para cada periodo:</t>
  </si>
  <si>
    <t xml:space="preserve">Tu inventario para el siguiente periodo es del </t>
  </si>
  <si>
    <t xml:space="preserve">   de las ventas.</t>
  </si>
  <si>
    <t xml:space="preserve">Se asume constante para todos los meses, para todos los prductos, para todos los servicios </t>
  </si>
  <si>
    <t>Se asume constante para todos los periodos, productos, servicios y puntos de venta.</t>
  </si>
  <si>
    <t>Ingresos por servicios</t>
  </si>
  <si>
    <t>Gastos fijos</t>
  </si>
  <si>
    <t>Sueldos y salarios</t>
  </si>
  <si>
    <t>Total costos</t>
  </si>
  <si>
    <t>Depreciación y Amortización</t>
  </si>
  <si>
    <t>Utilidad (perdida) de Operación</t>
  </si>
  <si>
    <t>Utilidad antes de impuestos</t>
  </si>
  <si>
    <t>ISR (35%)</t>
  </si>
  <si>
    <t>PTU (10%)</t>
  </si>
  <si>
    <t>Utilidad (pérdida neta)</t>
  </si>
  <si>
    <t>Balance General</t>
  </si>
  <si>
    <t>Activo circulante</t>
  </si>
  <si>
    <t>Caja y bancos</t>
  </si>
  <si>
    <t>Clientes</t>
  </si>
  <si>
    <t>Total activo circulante</t>
  </si>
  <si>
    <t>Activo Fijo</t>
  </si>
  <si>
    <t>Total activo fijo</t>
  </si>
  <si>
    <t>Activo total</t>
  </si>
  <si>
    <t>Pasivo Circulante</t>
  </si>
  <si>
    <t>Proveedores</t>
  </si>
  <si>
    <t>Créditos bancarios</t>
  </si>
  <si>
    <t>Total pasivo circulante</t>
  </si>
  <si>
    <t>Pasivo largo plazo</t>
  </si>
  <si>
    <t>Pasivo total</t>
  </si>
  <si>
    <t>Capital Contable</t>
  </si>
  <si>
    <t>Capital social</t>
  </si>
  <si>
    <t>Resultados de ejercicios anteriores</t>
  </si>
  <si>
    <t>Resultado del ejercicio</t>
  </si>
  <si>
    <t>Total Capital Contable</t>
  </si>
  <si>
    <t>Pasivo + Capital</t>
  </si>
  <si>
    <t>Flujo de Efectivo</t>
  </si>
  <si>
    <t>Utilidad neta</t>
  </si>
  <si>
    <t>+ depreciación y amortización</t>
  </si>
  <si>
    <t>Generación bruta de efectivo</t>
  </si>
  <si>
    <t>Usos Operativos</t>
  </si>
  <si>
    <t xml:space="preserve">Financiamiento a cuentas por cobrar </t>
  </si>
  <si>
    <t>Total usos operativos</t>
  </si>
  <si>
    <t>Fuentes Operativas</t>
  </si>
  <si>
    <t>Financiamiento (amort.) proveedores</t>
  </si>
  <si>
    <t>Total fuentes operativas</t>
  </si>
  <si>
    <t>Generación Neta Operativa</t>
  </si>
  <si>
    <t>Fuentes de Instituciones de Crédito</t>
  </si>
  <si>
    <t>Financ. (amort.) créditos bancarios corto plazo</t>
  </si>
  <si>
    <t>Financ. (amort.) créditos bancarios largo plazo</t>
  </si>
  <si>
    <t>Financiamiento neto con costo</t>
  </si>
  <si>
    <t>Usos no operativos</t>
  </si>
  <si>
    <t xml:space="preserve">Venta (inversión) en activos fijos </t>
  </si>
  <si>
    <t xml:space="preserve">Venta (inversión) en activos diferidos </t>
  </si>
  <si>
    <t xml:space="preserve">Pago de dividendos </t>
  </si>
  <si>
    <t>Total de usos no operativos</t>
  </si>
  <si>
    <t xml:space="preserve">Fuentes no operativas </t>
  </si>
  <si>
    <t xml:space="preserve">Aportaciones (retiros) de capital </t>
  </si>
  <si>
    <t>Total fuentes no operativas</t>
  </si>
  <si>
    <t>Generación de flujo no operativa</t>
  </si>
  <si>
    <t>Generación Neta de Flujo de Efectivo</t>
  </si>
  <si>
    <t xml:space="preserve">Caja inicial </t>
  </si>
  <si>
    <t xml:space="preserve">Caja final </t>
  </si>
  <si>
    <t>Razones Financieras</t>
  </si>
  <si>
    <t>Actividad</t>
  </si>
  <si>
    <t>Ventas netas a activos fijos</t>
  </si>
  <si>
    <t>N.A.</t>
  </si>
  <si>
    <t>Ventas netas a capital contable</t>
  </si>
  <si>
    <t>Liquidez</t>
  </si>
  <si>
    <t>Activo circulante a pasivo a corto plazo</t>
  </si>
  <si>
    <t xml:space="preserve">Activo total a pasivo total </t>
  </si>
  <si>
    <t>Días clientes</t>
  </si>
  <si>
    <t>Días proveedores</t>
  </si>
  <si>
    <t>Apalancamiento</t>
  </si>
  <si>
    <t>Pasivo total a capital contable</t>
  </si>
  <si>
    <t>Productividad</t>
  </si>
  <si>
    <t xml:space="preserve">Utilidad de operación a ventas netas </t>
  </si>
  <si>
    <t xml:space="preserve">Utilidad neta a ventas netas </t>
  </si>
  <si>
    <t>Crecimiento</t>
  </si>
  <si>
    <t xml:space="preserve">En ventas netas </t>
  </si>
  <si>
    <t>En utilidad de operación</t>
  </si>
  <si>
    <t>En utilidad neta</t>
  </si>
  <si>
    <t>Integración de activos fijos</t>
  </si>
  <si>
    <t>1. Valor de activos fijos</t>
  </si>
  <si>
    <t>Edificio</t>
  </si>
  <si>
    <t>Propiedades, planta y equipo</t>
  </si>
  <si>
    <t>2. Inversión ($) en activos fijos</t>
  </si>
  <si>
    <t>Inversión total</t>
  </si>
  <si>
    <t>Depreciación (%)</t>
  </si>
  <si>
    <t>Inflación México mensual</t>
  </si>
  <si>
    <t>Nacional:</t>
  </si>
  <si>
    <t>Ingresos por productos</t>
  </si>
  <si>
    <t>Internacional:</t>
  </si>
  <si>
    <t>Mes 37</t>
  </si>
  <si>
    <t>Mes 38</t>
  </si>
  <si>
    <t>Mes 39</t>
  </si>
  <si>
    <t>Mes 40</t>
  </si>
  <si>
    <t>Mes 41</t>
  </si>
  <si>
    <t>Mes 42</t>
  </si>
  <si>
    <t>Mes 43</t>
  </si>
  <si>
    <t>Mes 44</t>
  </si>
  <si>
    <t>Mes 45</t>
  </si>
  <si>
    <t>Mes 46</t>
  </si>
  <si>
    <t>Mes 47</t>
  </si>
  <si>
    <t>Mes 48</t>
  </si>
  <si>
    <t>Mes 49</t>
  </si>
  <si>
    <t>Mes 50</t>
  </si>
  <si>
    <t>Mes 51</t>
  </si>
  <si>
    <t>Mes 52</t>
  </si>
  <si>
    <t>Mes 53</t>
  </si>
  <si>
    <t>Mes 54</t>
  </si>
  <si>
    <t>Mes 55</t>
  </si>
  <si>
    <t>Mes 56</t>
  </si>
  <si>
    <t>Mes 57</t>
  </si>
  <si>
    <t>Mes 58</t>
  </si>
  <si>
    <t>Mes 59</t>
  </si>
  <si>
    <t>Mes 60</t>
  </si>
  <si>
    <t>Cuarto año:</t>
  </si>
  <si>
    <t>Crecimiento ventas:</t>
  </si>
  <si>
    <t>Quinto año:</t>
  </si>
  <si>
    <t>Ingresos:</t>
  </si>
  <si>
    <t>Egresos:</t>
  </si>
  <si>
    <t>Gastos Variables</t>
  </si>
  <si>
    <t>Oficin</t>
  </si>
  <si>
    <t>Planta</t>
  </si>
  <si>
    <t>Margen de utilidades netas:</t>
  </si>
  <si>
    <t>5 días</t>
  </si>
  <si>
    <t>10 días</t>
  </si>
  <si>
    <t>20 días</t>
  </si>
  <si>
    <t>25 días</t>
  </si>
  <si>
    <t>35 días</t>
  </si>
  <si>
    <t>40 días</t>
  </si>
  <si>
    <t>50 días</t>
  </si>
  <si>
    <t>55 días</t>
  </si>
  <si>
    <t>65 días</t>
  </si>
  <si>
    <t>70 días</t>
  </si>
  <si>
    <t>75 días</t>
  </si>
  <si>
    <t>80 días</t>
  </si>
  <si>
    <t>85 días</t>
  </si>
  <si>
    <t>95 días</t>
  </si>
  <si>
    <t>100 días</t>
  </si>
  <si>
    <t>105 días</t>
  </si>
  <si>
    <t>110 días</t>
  </si>
  <si>
    <t>115 días</t>
  </si>
  <si>
    <t>125 días</t>
  </si>
  <si>
    <t>130 días</t>
  </si>
  <si>
    <t>135 días</t>
  </si>
  <si>
    <t>140 días</t>
  </si>
  <si>
    <t>145 días</t>
  </si>
  <si>
    <t>155 días</t>
  </si>
  <si>
    <t>160 días</t>
  </si>
  <si>
    <t>165 días</t>
  </si>
  <si>
    <t>170 días</t>
  </si>
  <si>
    <t>175 días</t>
  </si>
  <si>
    <t>185 días</t>
  </si>
  <si>
    <t>190 días</t>
  </si>
  <si>
    <t>195 días</t>
  </si>
  <si>
    <t>200 días</t>
  </si>
  <si>
    <t>205 días</t>
  </si>
  <si>
    <t>215 días</t>
  </si>
  <si>
    <t>220 días</t>
  </si>
  <si>
    <t>225 días</t>
  </si>
  <si>
    <t>230 días</t>
  </si>
  <si>
    <t>235 días</t>
  </si>
  <si>
    <t>245 días</t>
  </si>
  <si>
    <t>250 días</t>
  </si>
  <si>
    <t>255 días</t>
  </si>
  <si>
    <t>260 días</t>
  </si>
  <si>
    <t>265 días</t>
  </si>
  <si>
    <t>275 días</t>
  </si>
  <si>
    <t>280 días</t>
  </si>
  <si>
    <t>285 días</t>
  </si>
  <si>
    <t>290 días</t>
  </si>
  <si>
    <t>295 días</t>
  </si>
  <si>
    <t>305 días</t>
  </si>
  <si>
    <t>310 días</t>
  </si>
  <si>
    <t>315 días</t>
  </si>
  <si>
    <t>320 días</t>
  </si>
  <si>
    <t>325 días</t>
  </si>
  <si>
    <t>335 días</t>
  </si>
  <si>
    <t>340 días</t>
  </si>
  <si>
    <t>345 días</t>
  </si>
  <si>
    <t>350 días</t>
  </si>
  <si>
    <t>355 días</t>
  </si>
  <si>
    <t>Cuentas por Pagar:</t>
  </si>
  <si>
    <t>Con estos datos, tus compras a contado son:</t>
  </si>
  <si>
    <t>Determina el plazo promedio de pago:</t>
  </si>
  <si>
    <t>Del total de tus compras a crédito, ¿a qué plazo estas pagando?</t>
  </si>
  <si>
    <t>Se asume constante para todos los periodos.</t>
  </si>
  <si>
    <t>Terreno</t>
  </si>
  <si>
    <t>Maquinaria</t>
  </si>
  <si>
    <t>Mobiliario y equipo</t>
  </si>
  <si>
    <t>Acondicionamiento (m²)</t>
  </si>
  <si>
    <t>Computadoras y maquinas</t>
  </si>
  <si>
    <t>Depreciación acumulada:</t>
  </si>
  <si>
    <t>Inventarios.</t>
  </si>
  <si>
    <t>Financiamiento a inventarios</t>
  </si>
  <si>
    <t>Depreciación Mensual</t>
  </si>
  <si>
    <t>Depreciación acumulada</t>
  </si>
  <si>
    <t>Mes 1</t>
  </si>
  <si>
    <t>Mes 0</t>
  </si>
  <si>
    <t>Gastos a ventas netas</t>
  </si>
  <si>
    <t>Año 1</t>
  </si>
  <si>
    <t>Año 2</t>
  </si>
  <si>
    <t>Año 3</t>
  </si>
  <si>
    <t>Gastos financieros corto plazo</t>
  </si>
  <si>
    <t>Gastos financieros largo plazo</t>
  </si>
  <si>
    <t>Estado de Resultados:</t>
  </si>
  <si>
    <t>PROGRAMA INTERACTIVO</t>
  </si>
  <si>
    <t>PROYECCIONES FINANCIERAS</t>
  </si>
  <si>
    <t>Utiliza esta herramienta para elaborar Proyecciones Financieras.</t>
  </si>
  <si>
    <t>Antes de comenzar, es importante que tengas información relevante a la mano, tal como</t>
  </si>
  <si>
    <t>la información de mercado, capacidad instalada, precios, competidores, etc.</t>
  </si>
  <si>
    <t>El orden de las hojas es indispensable, no debes de saltarte incisos, hojas, etc.</t>
  </si>
  <si>
    <t>Para algunos casos, este formato puede no ser el mejor, por lo que te pedimos que</t>
  </si>
  <si>
    <t>Solicitamos comentarios y sugerencias.</t>
  </si>
  <si>
    <t>Comienza en la hoja de "Ingresos"</t>
  </si>
  <si>
    <t>Producto 11</t>
  </si>
  <si>
    <t>Producto 12</t>
  </si>
  <si>
    <t>Producto 13</t>
  </si>
  <si>
    <t>Producto 14</t>
  </si>
  <si>
    <t>Producto 15</t>
  </si>
  <si>
    <t>Producto 16</t>
  </si>
  <si>
    <t>Producto 17</t>
  </si>
  <si>
    <t>Producto 18</t>
  </si>
  <si>
    <t>Producto 19</t>
  </si>
  <si>
    <t>Producto 20</t>
  </si>
  <si>
    <t>Servicio 11</t>
  </si>
  <si>
    <t>Servicio 12</t>
  </si>
  <si>
    <t>Servicio 13</t>
  </si>
  <si>
    <t>Servicio 14</t>
  </si>
  <si>
    <t>Servicio 15</t>
  </si>
  <si>
    <t>Servicio 16</t>
  </si>
  <si>
    <t>Servicio 17</t>
  </si>
  <si>
    <t>Servicio 18</t>
  </si>
  <si>
    <t>Servicio 19</t>
  </si>
  <si>
    <t>Servicio 20</t>
  </si>
  <si>
    <t>Determina tus compras a crédito:</t>
  </si>
  <si>
    <t>Del total de tus compras, ¿qué porcentaje se compra a crédito?</t>
  </si>
  <si>
    <t>Viene de la hoja de "Gastos"</t>
  </si>
  <si>
    <t>¿Necesitas hacer más gastos de instalación? OPCIONAL</t>
  </si>
  <si>
    <t>REQUIERE</t>
  </si>
  <si>
    <t>NO REQUIERE</t>
  </si>
  <si>
    <t>financiamiento.</t>
  </si>
  <si>
    <t>De acuerdo a tus datos, para el primer mes:</t>
  </si>
  <si>
    <t>El monto de la inversión inicial es:</t>
  </si>
  <si>
    <t>Esta hoja describe tus fuentes de financiamiento:</t>
  </si>
  <si>
    <t>Es importante determinar de donde se obtienen los fondos.</t>
  </si>
  <si>
    <t>Existen dos fuentes principales, deuda y capital.</t>
  </si>
  <si>
    <t>Deuda se divide en deuda de corto plazo y de largo plazo.</t>
  </si>
  <si>
    <t>Capital se divide en capital propio y capital externo.</t>
  </si>
  <si>
    <t>Determina, del total de la inversión inicial requerida:</t>
  </si>
  <si>
    <t>¿Cuánto se financía con capital propio?</t>
  </si>
  <si>
    <t>¿Cuánto se financía con capital externo?</t>
  </si>
  <si>
    <t>¿Cuánto se financía con deuda a corto plazo?</t>
  </si>
  <si>
    <t>¿Cuánto se financía con deuda a largo plazo?</t>
  </si>
  <si>
    <t>TOTAL:</t>
  </si>
  <si>
    <t>Error!! Falta inversión de alguna fuente.</t>
  </si>
  <si>
    <t>¿A cuántos años obtienes el crédito a corto plazo?</t>
  </si>
  <si>
    <t>¿A cuántos años obtienes el crédito a largo plazo?</t>
  </si>
  <si>
    <t>Pago Mensual por Crédito a Corto Plazo:</t>
  </si>
  <si>
    <t>Pago Mensual por Crédito a Largo Plazo:</t>
  </si>
  <si>
    <t>Monto adeudado</t>
  </si>
  <si>
    <t>intereses a pagar</t>
  </si>
  <si>
    <t>Largo plazo</t>
  </si>
  <si>
    <t>Tasa de interés anual a la que consigues un crédito a corto plazo:</t>
  </si>
  <si>
    <t>Tasa de interés anual a la que consigues un crédito a largo plazo:</t>
  </si>
  <si>
    <t>Se asumen tasas fijas.</t>
  </si>
  <si>
    <t>Se asumen pagos fijos.</t>
  </si>
  <si>
    <t>Inversión que se debe conseguir:</t>
  </si>
  <si>
    <t>Asume un 10% adicional.</t>
  </si>
  <si>
    <t>Debes realizar primero una estimación de ventas, inciso 2.1 y después pasar a inciso 2.2</t>
  </si>
  <si>
    <t>Determina el monto de la comisión que obtienes:</t>
  </si>
  <si>
    <t>Indica si tu comisión es sobre:</t>
  </si>
  <si>
    <t>Ventas:</t>
  </si>
  <si>
    <t>EBITDA</t>
  </si>
  <si>
    <t>Utilidades Netas</t>
  </si>
  <si>
    <t>2.2.3</t>
  </si>
  <si>
    <t>Tu comisión es por ventas.</t>
  </si>
  <si>
    <t>Año 0</t>
  </si>
  <si>
    <t>2.2.4</t>
  </si>
  <si>
    <t>Tu comisión es por EBITDA.</t>
  </si>
  <si>
    <t>2.2.5</t>
  </si>
  <si>
    <t>Tu comisión es por Utilidades Netas</t>
  </si>
  <si>
    <t>Determina el porcentaje de utilidades netas de la empresa</t>
  </si>
  <si>
    <t>Ventas anual:</t>
  </si>
  <si>
    <t>Neta</t>
  </si>
  <si>
    <t>Tus ingresos totales por año son de:</t>
  </si>
  <si>
    <t>(En miles)</t>
  </si>
  <si>
    <t>Elegir una casilla</t>
  </si>
  <si>
    <t>Elegir sólo una casilla</t>
  </si>
  <si>
    <t>Determina el porcentaje de utilidades antes de impuestos, intereses, depreciación y amortización de la empresa (EBITDA):</t>
  </si>
  <si>
    <t>De acuerdo a tus datos, tus ventas mensuales para los tres primeros años serían:</t>
  </si>
  <si>
    <t>Si tus ingresos son por comisión, puedes saltarte esta hoja y pasar a Financiamiento.</t>
  </si>
  <si>
    <t>Ventas anuales</t>
  </si>
  <si>
    <t>Netas</t>
  </si>
  <si>
    <t>Ventas</t>
  </si>
  <si>
    <t>Pasa a Instrucciones</t>
  </si>
  <si>
    <t>(Sólo si tus ingresos son por comisión)</t>
  </si>
  <si>
    <t>Cada parte lleva un número, de tal forma que empieza en el número 1 y continua la numeración.</t>
  </si>
  <si>
    <t xml:space="preserve">Sólo debes rellenar la información </t>
  </si>
  <si>
    <t>de las celdas blancas</t>
  </si>
  <si>
    <t>, las celdas azules se llenan automático</t>
  </si>
  <si>
    <t>Las hojas a continuación no están protegidas, por lo que puedes modificarlas.</t>
  </si>
  <si>
    <t>No hagas caso del resto de esta hoja. Puedes pasar a la hoja de Proyecciones Financieras.</t>
  </si>
  <si>
    <t>Periodo</t>
  </si>
  <si>
    <t>¿Requiere financiamiento?</t>
  </si>
  <si>
    <t>¿Cuánto?</t>
  </si>
  <si>
    <t>Fuente de financiamiento:</t>
  </si>
  <si>
    <t>Crédito Corto plazo</t>
  </si>
  <si>
    <t>Crédito Largo Plazo</t>
  </si>
  <si>
    <t>Capital</t>
  </si>
  <si>
    <t>Financiamiento</t>
  </si>
  <si>
    <t>CP</t>
  </si>
  <si>
    <t>LP</t>
  </si>
  <si>
    <t>Cap</t>
  </si>
  <si>
    <t>Pago cp</t>
  </si>
  <si>
    <t>Pago lp</t>
  </si>
  <si>
    <t>Costos Unitarios</t>
  </si>
  <si>
    <t>Costo del Producto 1</t>
  </si>
  <si>
    <t>Costo del Producto 2</t>
  </si>
  <si>
    <t>Costo del Producto 3</t>
  </si>
  <si>
    <t>Costo del Producto 4</t>
  </si>
  <si>
    <t>Costo del Producto 5</t>
  </si>
  <si>
    <t>Costo del Producto 6</t>
  </si>
  <si>
    <t>Costo del Producto 7</t>
  </si>
  <si>
    <t>Costo del Producto 8</t>
  </si>
  <si>
    <t>Costo del Producto 9</t>
  </si>
  <si>
    <t>Costo del Producto 10</t>
  </si>
  <si>
    <t>Sueldo base + comisiones</t>
  </si>
  <si>
    <t>Total Nómina Anual Base</t>
  </si>
  <si>
    <t>Total Nómina Mensual Base</t>
  </si>
  <si>
    <t>Total Comisión Mensual:</t>
  </si>
  <si>
    <t>Rondas de Financiamiento:</t>
  </si>
  <si>
    <t>Tu empresa puede requerir financiamiento adicional. En esta tabla te darás cuenta de cuanto y cuando lo requiere.</t>
  </si>
  <si>
    <t>En caso de requerir financiamiento, debes rellenar los datos de la derecha. Es tabla dinámica, por lo que cambiará con tus datos.</t>
  </si>
  <si>
    <t>Precio en DF</t>
  </si>
  <si>
    <t>Ventas en D.F.</t>
  </si>
  <si>
    <t>Determina el crecimiento de tus ventas por mes para cada trimestre:</t>
  </si>
  <si>
    <t>%Gastos variables</t>
  </si>
  <si>
    <t>Otros (Gtos de Venta, etc.)</t>
  </si>
  <si>
    <t>Depreciación activos fijos ($)</t>
  </si>
  <si>
    <t>Acumulado</t>
  </si>
  <si>
    <t>AÑO 1</t>
  </si>
  <si>
    <t>AÑO 5</t>
  </si>
  <si>
    <t>AÑO 4</t>
  </si>
  <si>
    <t>AÑO 3</t>
  </si>
  <si>
    <t>AÑO 2</t>
  </si>
  <si>
    <t>en caso de ser así, te pongas en contacto.</t>
  </si>
  <si>
    <t>Meses 1, 2 y 3</t>
  </si>
  <si>
    <t>Meses 4, 5 y 6</t>
  </si>
  <si>
    <t>Meses 7, 8 y 9</t>
  </si>
  <si>
    <t>Meses 10, 11 y 12</t>
  </si>
  <si>
    <t>Utilidad antes de I,I,D,A.</t>
  </si>
  <si>
    <t>Instrucciones adicionales:</t>
  </si>
</sst>
</file>

<file path=xl/styles.xml><?xml version="1.0" encoding="utf-8"?>
<styleSheet xmlns="http://schemas.openxmlformats.org/spreadsheetml/2006/main">
  <numFmts count="12">
    <numFmt numFmtId="167" formatCode="&quot;$&quot;#,##0.00_);[Red]\(&quot;$&quot;#,##0.00\)"/>
    <numFmt numFmtId="169" formatCode="_(* #,##0_);_(* \(#,##0\);_(* &quot;-&quot;_);_(@_)"/>
    <numFmt numFmtId="170" formatCode="_(&quot;$&quot;* #,##0.00_);_(&quot;$&quot;* \(#,##0.00\);_(&quot;$&quot;* &quot;-&quot;??_);_(@_)"/>
    <numFmt numFmtId="171" formatCode="_(* #,##0.00_);_(* \(#,##0.00\);_(* &quot;-&quot;??_);_(@_)"/>
    <numFmt numFmtId="172" formatCode="0.0%"/>
    <numFmt numFmtId="184" formatCode="&quot;$&quot;#,##0.00"/>
    <numFmt numFmtId="185" formatCode="&quot;$&quot;#,##0"/>
    <numFmt numFmtId="186" formatCode="&quot;$&quot;#,##0.0"/>
    <numFmt numFmtId="189" formatCode="_(&quot;$&quot;* #,##0_);_(&quot;$&quot;* \(#,##0\);_(&quot;$&quot;* &quot;-&quot;??_);_(@_)"/>
    <numFmt numFmtId="193" formatCode="&quot;$&quot;#,##0.0_);\(&quot;$&quot;#,##0.0\)"/>
    <numFmt numFmtId="197" formatCode="_(* #,##0_);_(* \(#,##0\);_(* &quot;-&quot;??_);_(@_)"/>
    <numFmt numFmtId="201" formatCode="#,##0.0"/>
  </numFmts>
  <fonts count="43">
    <font>
      <sz val="10"/>
      <name val="Arial"/>
    </font>
    <font>
      <sz val="10"/>
      <name val="Arial"/>
    </font>
    <font>
      <sz val="8"/>
      <name val="Tahoma"/>
      <family val="2"/>
    </font>
    <font>
      <u/>
      <sz val="10"/>
      <color indexed="12"/>
      <name val="Arial"/>
    </font>
    <font>
      <sz val="8"/>
      <name val="Verdana"/>
      <family val="2"/>
    </font>
    <font>
      <b/>
      <sz val="8"/>
      <name val="Verdana"/>
      <family val="2"/>
    </font>
    <font>
      <sz val="7"/>
      <name val="Verdana"/>
      <family val="2"/>
    </font>
    <font>
      <b/>
      <sz val="7"/>
      <name val="Verdana"/>
      <family val="2"/>
    </font>
    <font>
      <sz val="8"/>
      <name val="Arial"/>
      <family val="2"/>
    </font>
    <font>
      <b/>
      <sz val="8"/>
      <name val="Arial"/>
      <family val="2"/>
    </font>
    <font>
      <b/>
      <sz val="12"/>
      <name val="Verdana"/>
      <family val="2"/>
    </font>
    <font>
      <b/>
      <sz val="10"/>
      <name val="Verdana"/>
      <family val="2"/>
    </font>
    <font>
      <b/>
      <i/>
      <sz val="8"/>
      <name val="Arial"/>
      <family val="2"/>
    </font>
    <font>
      <b/>
      <sz val="10"/>
      <name val="Arial"/>
      <family val="2"/>
    </font>
    <font>
      <sz val="8"/>
      <color indexed="9"/>
      <name val="Verdana"/>
      <family val="2"/>
    </font>
    <font>
      <sz val="8"/>
      <color indexed="81"/>
      <name val="Tahoma"/>
    </font>
    <font>
      <b/>
      <sz val="8"/>
      <color indexed="81"/>
      <name val="Tahoma"/>
    </font>
    <font>
      <sz val="12"/>
      <name val="Verdana"/>
      <family val="2"/>
    </font>
    <font>
      <sz val="8"/>
      <name val="Arial"/>
    </font>
    <font>
      <sz val="8"/>
      <name val="MS Sans Serif"/>
      <family val="2"/>
    </font>
    <font>
      <b/>
      <sz val="8"/>
      <name val="MS Sans Serif"/>
      <family val="2"/>
    </font>
    <font>
      <b/>
      <u/>
      <sz val="8"/>
      <name val="Arial"/>
      <family val="2"/>
    </font>
    <font>
      <u/>
      <sz val="8"/>
      <name val="Arial"/>
      <family val="2"/>
    </font>
    <font>
      <b/>
      <i/>
      <u/>
      <sz val="8"/>
      <name val="Arial"/>
      <family val="2"/>
    </font>
    <font>
      <sz val="10"/>
      <name val="Haettenschweiler"/>
      <family val="2"/>
    </font>
    <font>
      <sz val="12"/>
      <name val="Haettenschweiler"/>
      <family val="2"/>
    </font>
    <font>
      <sz val="10"/>
      <name val="Arial"/>
    </font>
    <font>
      <b/>
      <sz val="8"/>
      <color indexed="9"/>
      <name val="Verdana"/>
      <family val="2"/>
    </font>
    <font>
      <b/>
      <sz val="7"/>
      <color indexed="9"/>
      <name val="Verdana"/>
      <family val="2"/>
    </font>
    <font>
      <sz val="7"/>
      <color indexed="9"/>
      <name val="Verdana"/>
      <family val="2"/>
    </font>
    <font>
      <b/>
      <u/>
      <sz val="6"/>
      <color indexed="48"/>
      <name val="Arial"/>
      <family val="2"/>
    </font>
    <font>
      <sz val="9"/>
      <name val="Arial"/>
      <family val="2"/>
    </font>
    <font>
      <b/>
      <u/>
      <sz val="9"/>
      <color indexed="48"/>
      <name val="Arial"/>
      <family val="2"/>
    </font>
    <font>
      <sz val="6"/>
      <name val="Verdana"/>
      <family val="2"/>
    </font>
    <font>
      <sz val="8"/>
      <color indexed="13"/>
      <name val="Arial"/>
      <family val="2"/>
    </font>
    <font>
      <sz val="8"/>
      <color indexed="40"/>
      <name val="Arial"/>
      <family val="2"/>
    </font>
    <font>
      <sz val="12"/>
      <name val="Symbol"/>
      <family val="1"/>
      <charset val="2"/>
    </font>
    <font>
      <sz val="12"/>
      <name val="Haettenschweiler"/>
    </font>
    <font>
      <sz val="8"/>
      <name val="Haettenschweiler"/>
    </font>
    <font>
      <b/>
      <sz val="12"/>
      <name val="Arial"/>
      <family val="2"/>
    </font>
    <font>
      <sz val="12"/>
      <name val="Arial"/>
      <family val="2"/>
    </font>
    <font>
      <sz val="10"/>
      <name val="Verdana"/>
      <family val="2"/>
    </font>
    <font>
      <sz val="10"/>
      <name val="Arial"/>
    </font>
  </fonts>
  <fills count="7">
    <fill>
      <patternFill patternType="none"/>
    </fill>
    <fill>
      <patternFill patternType="gray125"/>
    </fill>
    <fill>
      <patternFill patternType="solid">
        <fgColor indexed="40"/>
        <bgColor indexed="64"/>
      </patternFill>
    </fill>
    <fill>
      <patternFill patternType="solid">
        <fgColor indexed="9"/>
        <bgColor indexed="64"/>
      </patternFill>
    </fill>
    <fill>
      <patternFill patternType="solid">
        <fgColor indexed="8"/>
        <bgColor indexed="64"/>
      </patternFill>
    </fill>
    <fill>
      <patternFill patternType="solid">
        <fgColor indexed="40"/>
        <bgColor indexed="8"/>
      </patternFill>
    </fill>
    <fill>
      <patternFill patternType="solid">
        <fgColor indexed="9"/>
        <bgColor indexed="8"/>
      </patternFill>
    </fill>
  </fills>
  <borders count="64">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s>
  <cellStyleXfs count="5">
    <xf numFmtId="0" fontId="0" fillId="0" borderId="0"/>
    <xf numFmtId="0" fontId="3" fillId="0" borderId="0" applyNumberFormat="0" applyFill="0" applyBorder="0" applyAlignment="0" applyProtection="0">
      <alignment vertical="top"/>
      <protection locked="0"/>
    </xf>
    <xf numFmtId="171"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cellStyleXfs>
  <cellXfs count="602">
    <xf numFmtId="0" fontId="0" fillId="0" borderId="0" xfId="0"/>
    <xf numFmtId="0" fontId="4" fillId="0" borderId="0" xfId="0" applyFont="1"/>
    <xf numFmtId="0" fontId="4" fillId="2" borderId="0" xfId="0" applyFont="1" applyFill="1" applyBorder="1"/>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center"/>
    </xf>
    <xf numFmtId="0" fontId="5" fillId="2" borderId="4" xfId="0" applyFont="1" applyFill="1" applyBorder="1" applyAlignment="1">
      <alignment horizontal="left"/>
    </xf>
    <xf numFmtId="0" fontId="5" fillId="2" borderId="5" xfId="0" applyFont="1" applyFill="1" applyBorder="1" applyAlignment="1">
      <alignment horizontal="center"/>
    </xf>
    <xf numFmtId="0" fontId="5" fillId="3" borderId="0" xfId="0" applyFont="1" applyFill="1" applyAlignment="1">
      <alignment horizontal="center"/>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5" fillId="0" borderId="0" xfId="0" applyFont="1" applyAlignment="1">
      <alignment horizontal="center"/>
    </xf>
    <xf numFmtId="0" fontId="4" fillId="3" borderId="0" xfId="0" applyFont="1" applyFill="1"/>
    <xf numFmtId="0" fontId="4" fillId="3" borderId="8" xfId="0" applyFont="1" applyFill="1" applyBorder="1"/>
    <xf numFmtId="0" fontId="4" fillId="2" borderId="8" xfId="0" applyFont="1" applyFill="1" applyBorder="1"/>
    <xf numFmtId="0" fontId="4" fillId="2" borderId="9" xfId="0" applyFont="1" applyFill="1" applyBorder="1"/>
    <xf numFmtId="0" fontId="5" fillId="2" borderId="0" xfId="0" applyFont="1" applyFill="1" applyBorder="1"/>
    <xf numFmtId="0" fontId="5" fillId="2" borderId="0" xfId="0" applyFont="1" applyFill="1" applyBorder="1" applyAlignment="1">
      <alignment horizontal="left" wrapText="1"/>
    </xf>
    <xf numFmtId="0" fontId="4" fillId="3" borderId="10" xfId="0" applyFont="1" applyFill="1" applyBorder="1"/>
    <xf numFmtId="0" fontId="5" fillId="3" borderId="10" xfId="0" applyFont="1" applyFill="1" applyBorder="1"/>
    <xf numFmtId="0" fontId="5" fillId="3" borderId="11" xfId="0" applyFont="1" applyFill="1" applyBorder="1" applyAlignment="1">
      <alignment horizontal="center"/>
    </xf>
    <xf numFmtId="0" fontId="4" fillId="3" borderId="11" xfId="0" applyFont="1" applyFill="1" applyBorder="1"/>
    <xf numFmtId="0" fontId="5" fillId="2" borderId="12" xfId="0" applyFont="1" applyFill="1" applyBorder="1" applyAlignment="1">
      <alignment horizontal="left"/>
    </xf>
    <xf numFmtId="0" fontId="4" fillId="2" borderId="11" xfId="0" applyFont="1" applyFill="1" applyBorder="1"/>
    <xf numFmtId="0" fontId="5" fillId="2" borderId="13" xfId="0" applyFont="1" applyFill="1" applyBorder="1" applyAlignment="1">
      <alignment horizontal="center"/>
    </xf>
    <xf numFmtId="0" fontId="4" fillId="2" borderId="10" xfId="0" applyFont="1" applyFill="1" applyBorder="1"/>
    <xf numFmtId="0" fontId="5" fillId="2" borderId="10" xfId="0" applyFont="1" applyFill="1" applyBorder="1"/>
    <xf numFmtId="0" fontId="5" fillId="2" borderId="13" xfId="0" applyFont="1" applyFill="1" applyBorder="1" applyAlignment="1">
      <alignment horizontal="left"/>
    </xf>
    <xf numFmtId="0" fontId="5" fillId="2" borderId="10" xfId="0" applyFont="1" applyFill="1" applyBorder="1" applyAlignment="1">
      <alignment horizontal="center" vertical="center" wrapText="1"/>
    </xf>
    <xf numFmtId="0" fontId="5" fillId="4" borderId="13" xfId="0" applyFont="1" applyFill="1" applyBorder="1" applyAlignment="1">
      <alignment horizontal="center"/>
    </xf>
    <xf numFmtId="0" fontId="4" fillId="4" borderId="0" xfId="0" applyFont="1" applyFill="1" applyBorder="1"/>
    <xf numFmtId="0" fontId="4" fillId="4" borderId="10" xfId="0" applyFont="1" applyFill="1" applyBorder="1"/>
    <xf numFmtId="0" fontId="7" fillId="3" borderId="12" xfId="0" applyFont="1" applyFill="1" applyBorder="1" applyAlignment="1">
      <alignment horizontal="center"/>
    </xf>
    <xf numFmtId="0" fontId="7" fillId="3" borderId="13" xfId="0" applyFont="1" applyFill="1" applyBorder="1" applyAlignment="1">
      <alignment horizontal="center"/>
    </xf>
    <xf numFmtId="0" fontId="7" fillId="0" borderId="0" xfId="0" applyFont="1" applyAlignment="1">
      <alignment horizontal="center"/>
    </xf>
    <xf numFmtId="0" fontId="5" fillId="5" borderId="0" xfId="0" applyFont="1" applyFill="1" applyBorder="1" applyAlignment="1">
      <alignment horizontal="left" vertical="center"/>
    </xf>
    <xf numFmtId="0" fontId="8" fillId="0" borderId="0" xfId="0" applyFont="1"/>
    <xf numFmtId="170" fontId="6" fillId="3" borderId="14" xfId="3" applyFont="1" applyFill="1" applyBorder="1" applyProtection="1">
      <protection locked="0"/>
    </xf>
    <xf numFmtId="170" fontId="6" fillId="3" borderId="15" xfId="3" applyFont="1" applyFill="1" applyBorder="1" applyProtection="1">
      <protection locked="0"/>
    </xf>
    <xf numFmtId="9" fontId="5" fillId="3" borderId="16" xfId="4" applyFont="1" applyFill="1" applyBorder="1" applyAlignment="1" applyProtection="1">
      <alignment horizontal="center"/>
      <protection locked="0"/>
    </xf>
    <xf numFmtId="9" fontId="5" fillId="3" borderId="15" xfId="4" applyFont="1" applyFill="1" applyBorder="1" applyAlignment="1" applyProtection="1">
      <alignment horizontal="center"/>
      <protection locked="0"/>
    </xf>
    <xf numFmtId="171" fontId="7" fillId="2" borderId="0" xfId="0" applyNumberFormat="1" applyFont="1" applyFill="1" applyBorder="1" applyAlignment="1">
      <alignment horizontal="center"/>
    </xf>
    <xf numFmtId="171" fontId="7" fillId="2" borderId="0" xfId="0" applyNumberFormat="1" applyFont="1" applyFill="1" applyBorder="1" applyAlignment="1">
      <alignment horizontal="left"/>
    </xf>
    <xf numFmtId="0" fontId="10" fillId="2" borderId="0" xfId="0" applyFont="1" applyFill="1" applyBorder="1" applyAlignment="1">
      <alignment horizontal="left"/>
    </xf>
    <xf numFmtId="170" fontId="6" fillId="3" borderId="17" xfId="3" applyFont="1" applyFill="1" applyBorder="1" applyProtection="1">
      <protection locked="0"/>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170" fontId="6" fillId="2" borderId="0" xfId="3" applyFont="1" applyFill="1" applyBorder="1" applyProtection="1">
      <protection locked="0"/>
    </xf>
    <xf numFmtId="0" fontId="4" fillId="2" borderId="0" xfId="0" applyFont="1" applyFill="1"/>
    <xf numFmtId="0" fontId="5" fillId="4" borderId="0" xfId="0" applyFont="1" applyFill="1" applyBorder="1"/>
    <xf numFmtId="0" fontId="5" fillId="4" borderId="10" xfId="0" applyFont="1" applyFill="1" applyBorder="1"/>
    <xf numFmtId="171" fontId="5" fillId="2" borderId="0" xfId="0" applyNumberFormat="1" applyFont="1" applyFill="1" applyBorder="1" applyAlignment="1">
      <alignment horizontal="left"/>
    </xf>
    <xf numFmtId="0" fontId="7" fillId="2" borderId="21" xfId="0" applyFont="1" applyFill="1" applyBorder="1" applyAlignment="1">
      <alignment horizontal="center" vertical="center" wrapText="1"/>
    </xf>
    <xf numFmtId="37" fontId="6" fillId="3" borderId="22" xfId="3" applyNumberFormat="1" applyFont="1" applyFill="1" applyBorder="1" applyAlignment="1" applyProtection="1">
      <alignment horizontal="center"/>
      <protection locked="0"/>
    </xf>
    <xf numFmtId="37" fontId="6" fillId="3" borderId="23" xfId="3" applyNumberFormat="1" applyFont="1" applyFill="1" applyBorder="1" applyAlignment="1" applyProtection="1">
      <alignment horizontal="center"/>
      <protection locked="0"/>
    </xf>
    <xf numFmtId="37" fontId="6" fillId="3" borderId="24" xfId="3" applyNumberFormat="1" applyFont="1" applyFill="1" applyBorder="1" applyAlignment="1" applyProtection="1">
      <alignment horizontal="center"/>
      <protection locked="0"/>
    </xf>
    <xf numFmtId="37" fontId="6" fillId="3" borderId="25" xfId="3" applyNumberFormat="1" applyFont="1" applyFill="1" applyBorder="1" applyAlignment="1" applyProtection="1">
      <alignment horizontal="center"/>
      <protection locked="0"/>
    </xf>
    <xf numFmtId="37" fontId="6" fillId="3" borderId="1" xfId="3" applyNumberFormat="1" applyFont="1" applyFill="1" applyBorder="1" applyAlignment="1" applyProtection="1">
      <alignment horizontal="center"/>
      <protection locked="0"/>
    </xf>
    <xf numFmtId="37" fontId="6" fillId="3" borderId="16" xfId="3" applyNumberFormat="1" applyFont="1" applyFill="1" applyBorder="1" applyAlignment="1" applyProtection="1">
      <alignment horizontal="center"/>
      <protection locked="0"/>
    </xf>
    <xf numFmtId="37" fontId="6" fillId="3" borderId="2" xfId="3" applyNumberFormat="1" applyFont="1" applyFill="1" applyBorder="1" applyAlignment="1" applyProtection="1">
      <alignment horizontal="center"/>
      <protection locked="0"/>
    </xf>
    <xf numFmtId="37" fontId="6" fillId="3" borderId="14" xfId="3" applyNumberFormat="1" applyFont="1" applyFill="1" applyBorder="1" applyAlignment="1" applyProtection="1">
      <alignment horizontal="center"/>
      <protection locked="0"/>
    </xf>
    <xf numFmtId="37" fontId="6" fillId="3" borderId="15" xfId="3" applyNumberFormat="1" applyFont="1" applyFill="1" applyBorder="1" applyAlignment="1" applyProtection="1">
      <alignment horizontal="center"/>
      <protection locked="0"/>
    </xf>
    <xf numFmtId="37" fontId="6" fillId="3" borderId="26" xfId="3" applyNumberFormat="1" applyFont="1" applyFill="1" applyBorder="1" applyAlignment="1" applyProtection="1">
      <alignment horizontal="center"/>
      <protection locked="0"/>
    </xf>
    <xf numFmtId="37" fontId="6" fillId="3" borderId="27" xfId="3" applyNumberFormat="1" applyFont="1" applyFill="1" applyBorder="1" applyAlignment="1" applyProtection="1">
      <alignment horizontal="center"/>
      <protection locked="0"/>
    </xf>
    <xf numFmtId="37" fontId="6" fillId="3" borderId="28" xfId="3" applyNumberFormat="1" applyFont="1" applyFill="1" applyBorder="1" applyAlignment="1" applyProtection="1">
      <alignment horizontal="center"/>
      <protection locked="0"/>
    </xf>
    <xf numFmtId="37" fontId="6" fillId="2" borderId="0" xfId="3" applyNumberFormat="1" applyFont="1" applyFill="1" applyBorder="1" applyAlignment="1" applyProtection="1">
      <alignment horizontal="center"/>
      <protection locked="0"/>
    </xf>
    <xf numFmtId="170" fontId="8" fillId="2" borderId="22" xfId="0" applyNumberFormat="1" applyFont="1" applyFill="1" applyBorder="1"/>
    <xf numFmtId="171" fontId="11" fillId="2" borderId="0" xfId="0" applyNumberFormat="1" applyFont="1" applyFill="1" applyBorder="1" applyAlignment="1">
      <alignment horizontal="left"/>
    </xf>
    <xf numFmtId="171" fontId="8" fillId="2" borderId="1" xfId="0" applyNumberFormat="1" applyFont="1" applyFill="1" applyBorder="1"/>
    <xf numFmtId="0" fontId="9" fillId="0" borderId="0" xfId="0" applyFont="1" applyAlignment="1">
      <alignment horizontal="center"/>
    </xf>
    <xf numFmtId="10" fontId="8" fillId="0" borderId="0" xfId="0" applyNumberFormat="1" applyFont="1"/>
    <xf numFmtId="10" fontId="9" fillId="0" borderId="0" xfId="4" applyNumberFormat="1" applyFont="1" applyAlignment="1">
      <alignment horizontal="center"/>
    </xf>
    <xf numFmtId="9" fontId="9" fillId="0" borderId="0" xfId="0" applyNumberFormat="1" applyFont="1" applyAlignment="1">
      <alignment horizontal="center"/>
    </xf>
    <xf numFmtId="10" fontId="9" fillId="0" borderId="0" xfId="0" applyNumberFormat="1" applyFont="1" applyAlignment="1">
      <alignment horizontal="center"/>
    </xf>
    <xf numFmtId="171" fontId="8" fillId="2" borderId="0" xfId="0" applyNumberFormat="1" applyFont="1" applyFill="1" applyBorder="1"/>
    <xf numFmtId="170" fontId="8" fillId="2" borderId="0" xfId="0" applyNumberFormat="1" applyFont="1" applyFill="1" applyBorder="1"/>
    <xf numFmtId="171" fontId="12" fillId="2" borderId="0" xfId="0" applyNumberFormat="1" applyFont="1" applyFill="1" applyBorder="1"/>
    <xf numFmtId="170" fontId="12" fillId="2" borderId="0" xfId="0" applyNumberFormat="1" applyFont="1" applyFill="1" applyBorder="1"/>
    <xf numFmtId="0" fontId="12" fillId="0" borderId="0" xfId="0" applyFont="1"/>
    <xf numFmtId="171" fontId="13" fillId="2" borderId="0" xfId="0" applyNumberFormat="1" applyFont="1" applyFill="1" applyBorder="1"/>
    <xf numFmtId="170" fontId="13" fillId="2" borderId="0" xfId="0" applyNumberFormat="1" applyFont="1" applyFill="1" applyBorder="1"/>
    <xf numFmtId="0" fontId="4" fillId="2" borderId="13" xfId="0" applyFont="1" applyFill="1" applyBorder="1"/>
    <xf numFmtId="171" fontId="9" fillId="2" borderId="0" xfId="0" applyNumberFormat="1" applyFont="1" applyFill="1" applyBorder="1"/>
    <xf numFmtId="170" fontId="8" fillId="0" borderId="0" xfId="0" applyNumberFormat="1" applyFont="1"/>
    <xf numFmtId="0" fontId="14" fillId="3" borderId="0" xfId="0" applyFont="1" applyFill="1"/>
    <xf numFmtId="0" fontId="4" fillId="3" borderId="0" xfId="0" applyFont="1" applyFill="1" applyProtection="1">
      <protection locked="0"/>
    </xf>
    <xf numFmtId="0" fontId="5" fillId="3" borderId="0" xfId="0" applyFont="1" applyFill="1" applyProtection="1">
      <protection locked="0"/>
    </xf>
    <xf numFmtId="0" fontId="5" fillId="3" borderId="0" xfId="0" applyFont="1" applyFill="1" applyAlignment="1" applyProtection="1">
      <alignment horizontal="left"/>
      <protection locked="0"/>
    </xf>
    <xf numFmtId="0" fontId="4" fillId="3" borderId="0" xfId="0" applyFont="1" applyFill="1" applyAlignment="1" applyProtection="1">
      <alignment horizontal="left"/>
      <protection locked="0"/>
    </xf>
    <xf numFmtId="169" fontId="4" fillId="3" borderId="0" xfId="0" applyNumberFormat="1" applyFont="1" applyFill="1" applyProtection="1">
      <protection locked="0"/>
    </xf>
    <xf numFmtId="172" fontId="4" fillId="3" borderId="0" xfId="0" applyNumberFormat="1" applyFont="1" applyFill="1" applyProtection="1">
      <protection locked="0"/>
    </xf>
    <xf numFmtId="10" fontId="4" fillId="3" borderId="0" xfId="4" applyNumberFormat="1" applyFont="1" applyFill="1" applyBorder="1" applyProtection="1">
      <protection locked="0"/>
    </xf>
    <xf numFmtId="170" fontId="4" fillId="3" borderId="0" xfId="0" applyNumberFormat="1" applyFont="1" applyFill="1" applyProtection="1">
      <protection locked="0"/>
    </xf>
    <xf numFmtId="170" fontId="4" fillId="3" borderId="0" xfId="3" applyFont="1" applyFill="1" applyProtection="1">
      <protection locked="0"/>
    </xf>
    <xf numFmtId="0" fontId="6" fillId="2" borderId="0" xfId="0" applyFont="1" applyFill="1"/>
    <xf numFmtId="0" fontId="6" fillId="2" borderId="11" xfId="0" applyFont="1" applyFill="1" applyBorder="1"/>
    <xf numFmtId="0" fontId="6" fillId="2" borderId="8" xfId="0" applyFont="1" applyFill="1" applyBorder="1"/>
    <xf numFmtId="0" fontId="6" fillId="0" borderId="0" xfId="0" applyFont="1"/>
    <xf numFmtId="0" fontId="10" fillId="2" borderId="0" xfId="0" applyFont="1" applyFill="1" applyBorder="1"/>
    <xf numFmtId="0" fontId="17" fillId="2" borderId="0" xfId="0" applyFont="1" applyFill="1" applyBorder="1"/>
    <xf numFmtId="0" fontId="6" fillId="2" borderId="0" xfId="0" applyFont="1" applyFill="1" applyBorder="1"/>
    <xf numFmtId="0" fontId="6" fillId="2" borderId="10" xfId="0" applyFont="1" applyFill="1" applyBorder="1"/>
    <xf numFmtId="0" fontId="6" fillId="0" borderId="0" xfId="0" applyFont="1" applyAlignment="1">
      <alignment horizontal="left" wrapText="1"/>
    </xf>
    <xf numFmtId="0" fontId="7" fillId="2" borderId="2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0" borderId="0" xfId="0" applyFont="1" applyAlignment="1">
      <alignment horizontal="center" vertical="center" wrapText="1"/>
    </xf>
    <xf numFmtId="0" fontId="6" fillId="2" borderId="13" xfId="0" applyFont="1" applyFill="1" applyBorder="1"/>
    <xf numFmtId="170" fontId="6" fillId="2" borderId="17" xfId="0" applyNumberFormat="1" applyFont="1" applyFill="1" applyBorder="1"/>
    <xf numFmtId="170" fontId="6" fillId="2" borderId="30" xfId="0" applyNumberFormat="1" applyFont="1" applyFill="1" applyBorder="1"/>
    <xf numFmtId="170" fontId="6" fillId="2" borderId="0" xfId="0" applyNumberFormat="1" applyFont="1" applyFill="1" applyBorder="1"/>
    <xf numFmtId="170" fontId="6" fillId="2" borderId="10" xfId="0" applyNumberFormat="1" applyFont="1" applyFill="1" applyBorder="1"/>
    <xf numFmtId="0" fontId="6" fillId="0" borderId="0" xfId="0" applyFont="1" applyAlignment="1">
      <alignment horizontal="left" wrapText="1" indent="1"/>
    </xf>
    <xf numFmtId="170" fontId="6" fillId="2" borderId="31" xfId="0" applyNumberFormat="1" applyFont="1" applyFill="1" applyBorder="1"/>
    <xf numFmtId="0" fontId="6" fillId="0" borderId="0" xfId="0" applyFont="1" applyAlignment="1">
      <alignment horizontal="left" wrapText="1" indent="2"/>
    </xf>
    <xf numFmtId="0" fontId="6" fillId="0" borderId="0" xfId="0" applyFont="1" applyBorder="1" applyAlignment="1">
      <alignment horizontal="left" wrapText="1" indent="2"/>
    </xf>
    <xf numFmtId="0" fontId="6" fillId="0" borderId="0" xfId="0" applyNumberFormat="1" applyFont="1" applyAlignment="1">
      <alignment horizontal="left"/>
    </xf>
    <xf numFmtId="0" fontId="6" fillId="2" borderId="32" xfId="0" applyFont="1" applyFill="1" applyBorder="1"/>
    <xf numFmtId="0" fontId="6" fillId="2" borderId="33" xfId="0" applyFont="1" applyFill="1" applyBorder="1"/>
    <xf numFmtId="0" fontId="6" fillId="2" borderId="5" xfId="0" applyFont="1" applyFill="1" applyBorder="1"/>
    <xf numFmtId="170" fontId="6" fillId="2" borderId="14" xfId="0" applyNumberFormat="1" applyFont="1" applyFill="1" applyBorder="1"/>
    <xf numFmtId="170" fontId="6" fillId="2" borderId="34" xfId="0" applyNumberFormat="1" applyFont="1" applyFill="1" applyBorder="1"/>
    <xf numFmtId="0" fontId="6" fillId="2" borderId="12" xfId="0" applyFont="1" applyFill="1" applyBorder="1" applyAlignment="1" applyProtection="1">
      <alignment horizontal="center"/>
      <protection locked="0"/>
    </xf>
    <xf numFmtId="170" fontId="6" fillId="2" borderId="11" xfId="3" applyFont="1" applyFill="1" applyBorder="1" applyProtection="1">
      <protection locked="0"/>
    </xf>
    <xf numFmtId="170" fontId="6" fillId="2" borderId="11" xfId="0" applyNumberFormat="1" applyFont="1" applyFill="1" applyBorder="1"/>
    <xf numFmtId="0" fontId="6" fillId="2" borderId="13" xfId="0" applyFont="1" applyFill="1" applyBorder="1" applyAlignment="1" applyProtection="1">
      <alignment horizontal="center"/>
      <protection locked="0"/>
    </xf>
    <xf numFmtId="9" fontId="7" fillId="2" borderId="10" xfId="4" applyFont="1" applyFill="1" applyBorder="1" applyAlignment="1" applyProtection="1">
      <alignment horizontal="right" vertical="center"/>
      <protection locked="0"/>
    </xf>
    <xf numFmtId="0" fontId="6" fillId="2" borderId="32" xfId="0" applyFont="1" applyFill="1" applyBorder="1" applyAlignment="1" applyProtection="1">
      <alignment horizontal="center"/>
      <protection locked="0"/>
    </xf>
    <xf numFmtId="170" fontId="6" fillId="2" borderId="33" xfId="3" applyFont="1" applyFill="1" applyBorder="1" applyProtection="1">
      <protection locked="0"/>
    </xf>
    <xf numFmtId="170" fontId="6" fillId="2" borderId="33" xfId="0" applyNumberFormat="1" applyFont="1" applyFill="1" applyBorder="1"/>
    <xf numFmtId="0" fontId="6" fillId="0" borderId="0" xfId="0" applyFont="1" applyAlignment="1">
      <alignment horizontal="left" vertical="center"/>
    </xf>
    <xf numFmtId="0" fontId="7" fillId="2" borderId="35" xfId="0" applyFont="1" applyFill="1" applyBorder="1" applyAlignment="1">
      <alignment horizontal="left" vertical="center"/>
    </xf>
    <xf numFmtId="0" fontId="7" fillId="2" borderId="36" xfId="0" applyFont="1" applyFill="1" applyBorder="1" applyAlignment="1">
      <alignment horizontal="center" vertical="center"/>
    </xf>
    <xf numFmtId="0" fontId="7" fillId="2" borderId="37" xfId="0" applyFont="1" applyFill="1" applyBorder="1" applyAlignment="1">
      <alignment horizontal="left" vertical="center"/>
    </xf>
    <xf numFmtId="0" fontId="7" fillId="2" borderId="38" xfId="0" applyFont="1" applyFill="1" applyBorder="1" applyAlignment="1">
      <alignment horizontal="center" vertical="center"/>
    </xf>
    <xf numFmtId="0" fontId="6" fillId="0" borderId="0" xfId="0" applyFont="1" applyBorder="1"/>
    <xf numFmtId="0" fontId="6" fillId="0" borderId="10" xfId="0" applyFont="1" applyBorder="1"/>
    <xf numFmtId="0" fontId="4" fillId="2" borderId="0" xfId="0" applyFont="1" applyFill="1" applyAlignment="1">
      <alignment horizontal="left" wrapText="1"/>
    </xf>
    <xf numFmtId="38" fontId="5" fillId="2" borderId="0" xfId="0" applyNumberFormat="1" applyFont="1" applyFill="1" applyAlignment="1">
      <alignment horizontal="center" wrapText="1"/>
    </xf>
    <xf numFmtId="38" fontId="4" fillId="2" borderId="0" xfId="0" applyNumberFormat="1" applyFont="1" applyFill="1" applyAlignment="1">
      <alignment horizontal="right" wrapText="1"/>
    </xf>
    <xf numFmtId="0" fontId="4" fillId="2" borderId="0" xfId="0" applyFont="1" applyFill="1" applyAlignment="1">
      <alignment horizontal="left" wrapText="1" indent="1"/>
    </xf>
    <xf numFmtId="10" fontId="5" fillId="2" borderId="39" xfId="4" applyNumberFormat="1" applyFont="1" applyFill="1" applyBorder="1" applyAlignment="1">
      <alignment horizontal="center"/>
    </xf>
    <xf numFmtId="0" fontId="5" fillId="2" borderId="0" xfId="0" applyFont="1" applyFill="1"/>
    <xf numFmtId="170" fontId="4" fillId="2" borderId="39" xfId="0" applyNumberFormat="1" applyFont="1" applyFill="1" applyBorder="1"/>
    <xf numFmtId="0" fontId="4" fillId="2" borderId="0" xfId="0" applyFont="1" applyFill="1" applyAlignment="1">
      <alignment wrapText="1"/>
    </xf>
    <xf numFmtId="0" fontId="5" fillId="2" borderId="0" xfId="0" applyFont="1" applyFill="1" applyAlignment="1">
      <alignment horizontal="left"/>
    </xf>
    <xf numFmtId="0" fontId="5" fillId="2" borderId="0" xfId="0" applyFont="1" applyFill="1" applyAlignment="1">
      <alignment horizontal="left" wrapText="1" indent="1"/>
    </xf>
    <xf numFmtId="38" fontId="5" fillId="2" borderId="40" xfId="0" applyNumberFormat="1" applyFont="1" applyFill="1" applyBorder="1" applyAlignment="1">
      <alignment horizontal="center" vertical="center" wrapText="1"/>
    </xf>
    <xf numFmtId="38" fontId="4" fillId="2" borderId="32" xfId="0" applyNumberFormat="1" applyFont="1" applyFill="1" applyBorder="1" applyAlignment="1">
      <alignment horizontal="right" wrapText="1"/>
    </xf>
    <xf numFmtId="38" fontId="4" fillId="2" borderId="33" xfId="0" applyNumberFormat="1" applyFont="1" applyFill="1" applyBorder="1" applyAlignment="1">
      <alignment horizontal="right" wrapText="1"/>
    </xf>
    <xf numFmtId="38" fontId="4" fillId="2" borderId="5" xfId="0" applyNumberFormat="1" applyFont="1" applyFill="1" applyBorder="1" applyAlignment="1">
      <alignment horizontal="right" wrapText="1"/>
    </xf>
    <xf numFmtId="38" fontId="4" fillId="2" borderId="0" xfId="0" applyNumberFormat="1" applyFont="1" applyFill="1" applyAlignment="1">
      <alignment horizontal="center" wrapText="1"/>
    </xf>
    <xf numFmtId="170" fontId="5" fillId="2" borderId="39" xfId="3" applyFont="1" applyFill="1" applyBorder="1" applyAlignment="1">
      <alignment horizontal="center" wrapText="1"/>
    </xf>
    <xf numFmtId="38" fontId="5" fillId="2" borderId="0" xfId="0" applyNumberFormat="1" applyFont="1" applyFill="1" applyBorder="1" applyAlignment="1">
      <alignment horizontal="center" wrapText="1"/>
    </xf>
    <xf numFmtId="0" fontId="5" fillId="3" borderId="40" xfId="0" applyFont="1" applyFill="1" applyBorder="1"/>
    <xf numFmtId="0" fontId="4" fillId="3" borderId="9" xfId="0" applyFont="1" applyFill="1" applyBorder="1"/>
    <xf numFmtId="0" fontId="5" fillId="2" borderId="40" xfId="0" applyFont="1" applyFill="1" applyBorder="1"/>
    <xf numFmtId="9" fontId="4" fillId="2" borderId="39" xfId="4" applyFont="1" applyFill="1" applyBorder="1" applyAlignment="1">
      <alignment horizontal="center"/>
    </xf>
    <xf numFmtId="0" fontId="4" fillId="3" borderId="41" xfId="0" applyFont="1" applyFill="1" applyBorder="1"/>
    <xf numFmtId="10" fontId="8" fillId="0" borderId="0" xfId="4" applyNumberFormat="1" applyFont="1"/>
    <xf numFmtId="10" fontId="5" fillId="2" borderId="0" xfId="4" applyNumberFormat="1" applyFont="1" applyFill="1" applyBorder="1" applyAlignment="1">
      <alignment horizontal="center"/>
    </xf>
    <xf numFmtId="172" fontId="5" fillId="2" borderId="0" xfId="4" applyNumberFormat="1" applyFont="1" applyFill="1" applyBorder="1" applyAlignment="1">
      <alignment horizontal="center"/>
    </xf>
    <xf numFmtId="0" fontId="18" fillId="0" borderId="0" xfId="0" applyFont="1"/>
    <xf numFmtId="0" fontId="9" fillId="0" borderId="0" xfId="0" applyFont="1"/>
    <xf numFmtId="185" fontId="8" fillId="0" borderId="0" xfId="0" applyNumberFormat="1" applyFont="1"/>
    <xf numFmtId="0" fontId="1" fillId="3" borderId="12" xfId="0" applyFont="1" applyFill="1" applyBorder="1"/>
    <xf numFmtId="0" fontId="1" fillId="3" borderId="11" xfId="0" applyFont="1" applyFill="1" applyBorder="1"/>
    <xf numFmtId="0" fontId="1" fillId="3" borderId="8" xfId="0" applyFont="1" applyFill="1" applyBorder="1"/>
    <xf numFmtId="0" fontId="1" fillId="3" borderId="13" xfId="0" applyFont="1" applyFill="1" applyBorder="1"/>
    <xf numFmtId="0" fontId="1" fillId="3" borderId="0" xfId="0" applyFont="1" applyFill="1" applyBorder="1"/>
    <xf numFmtId="0" fontId="1" fillId="3" borderId="10" xfId="0" applyFont="1" applyFill="1" applyBorder="1"/>
    <xf numFmtId="0" fontId="1" fillId="3" borderId="32" xfId="0" applyFont="1" applyFill="1" applyBorder="1"/>
    <xf numFmtId="0" fontId="1" fillId="3" borderId="33" xfId="0" applyFont="1" applyFill="1" applyBorder="1"/>
    <xf numFmtId="0" fontId="1" fillId="3" borderId="5" xfId="0" applyFont="1" applyFill="1" applyBorder="1"/>
    <xf numFmtId="0" fontId="5" fillId="2" borderId="0" xfId="0" applyFont="1" applyFill="1" applyAlignment="1">
      <alignment horizontal="center" vertical="center"/>
    </xf>
    <xf numFmtId="0" fontId="26" fillId="0" borderId="0" xfId="0" applyFont="1"/>
    <xf numFmtId="0" fontId="11" fillId="2" borderId="12" xfId="0" applyFont="1" applyFill="1" applyBorder="1"/>
    <xf numFmtId="0" fontId="11" fillId="2" borderId="11" xfId="0" applyFont="1" applyFill="1" applyBorder="1"/>
    <xf numFmtId="0" fontId="26" fillId="2" borderId="11" xfId="0" applyFont="1" applyFill="1" applyBorder="1"/>
    <xf numFmtId="0" fontId="26" fillId="2" borderId="8" xfId="0" applyFont="1" applyFill="1" applyBorder="1"/>
    <xf numFmtId="0" fontId="11" fillId="2" borderId="13" xfId="0" applyFont="1" applyFill="1" applyBorder="1"/>
    <xf numFmtId="0" fontId="11" fillId="2" borderId="0" xfId="0" applyFont="1" applyFill="1" applyBorder="1"/>
    <xf numFmtId="0" fontId="26" fillId="2" borderId="0" xfId="0" applyFont="1" applyFill="1" applyBorder="1"/>
    <xf numFmtId="0" fontId="26" fillId="2" borderId="10" xfId="0" applyFont="1" applyFill="1" applyBorder="1"/>
    <xf numFmtId="0" fontId="11" fillId="2" borderId="32" xfId="0" applyFont="1" applyFill="1" applyBorder="1"/>
    <xf numFmtId="0" fontId="11" fillId="2" borderId="33" xfId="0" applyFont="1" applyFill="1" applyBorder="1"/>
    <xf numFmtId="0" fontId="26" fillId="2" borderId="33" xfId="0" applyFont="1" applyFill="1" applyBorder="1"/>
    <xf numFmtId="0" fontId="26" fillId="2" borderId="5" xfId="0" applyFont="1" applyFill="1" applyBorder="1"/>
    <xf numFmtId="0" fontId="4" fillId="0" borderId="10" xfId="0" applyFont="1" applyBorder="1"/>
    <xf numFmtId="0" fontId="4" fillId="0" borderId="5" xfId="0" applyFont="1" applyBorder="1"/>
    <xf numFmtId="0" fontId="7" fillId="0" borderId="13" xfId="0" applyFont="1" applyBorder="1" applyAlignment="1">
      <alignment horizontal="center"/>
    </xf>
    <xf numFmtId="0" fontId="6" fillId="0" borderId="0" xfId="0" applyFont="1" applyProtection="1">
      <protection locked="0"/>
    </xf>
    <xf numFmtId="0" fontId="4" fillId="0" borderId="0" xfId="0" applyFont="1" applyProtection="1">
      <protection locked="0"/>
    </xf>
    <xf numFmtId="0" fontId="4" fillId="3" borderId="0" xfId="0" applyFont="1" applyFill="1" applyBorder="1" applyProtection="1">
      <protection locked="0"/>
    </xf>
    <xf numFmtId="0" fontId="14" fillId="3" borderId="0" xfId="0" applyFont="1" applyFill="1" applyProtection="1">
      <protection locked="0"/>
    </xf>
    <xf numFmtId="0" fontId="5" fillId="3" borderId="0" xfId="0" applyFont="1" applyFill="1" applyBorder="1" applyProtection="1">
      <protection locked="0"/>
    </xf>
    <xf numFmtId="10" fontId="4" fillId="3" borderId="0" xfId="4" applyNumberFormat="1" applyFont="1" applyFill="1" applyProtection="1">
      <protection locked="0"/>
    </xf>
    <xf numFmtId="0" fontId="5" fillId="3" borderId="0" xfId="0" applyFont="1" applyFill="1" applyBorder="1" applyAlignment="1" applyProtection="1">
      <alignment horizontal="left"/>
      <protection locked="0"/>
    </xf>
    <xf numFmtId="170" fontId="4" fillId="3" borderId="0" xfId="0" applyNumberFormat="1" applyFont="1" applyFill="1" applyBorder="1" applyProtection="1">
      <protection locked="0"/>
    </xf>
    <xf numFmtId="0" fontId="8" fillId="3" borderId="0" xfId="0" applyFont="1" applyFill="1" applyProtection="1">
      <protection locked="0"/>
    </xf>
    <xf numFmtId="170" fontId="8" fillId="3" borderId="0" xfId="0" applyNumberFormat="1" applyFont="1" applyFill="1" applyProtection="1">
      <protection locked="0"/>
    </xf>
    <xf numFmtId="0" fontId="5" fillId="2" borderId="9" xfId="0" applyFont="1" applyFill="1" applyBorder="1" applyAlignment="1">
      <alignment horizontal="left"/>
    </xf>
    <xf numFmtId="0" fontId="5" fillId="2" borderId="41" xfId="0" applyFont="1" applyFill="1" applyBorder="1"/>
    <xf numFmtId="172" fontId="5" fillId="2" borderId="9" xfId="4" applyNumberFormat="1" applyFont="1" applyFill="1" applyBorder="1" applyAlignment="1">
      <alignment horizontal="center"/>
    </xf>
    <xf numFmtId="189" fontId="5" fillId="2" borderId="39" xfId="3" applyNumberFormat="1" applyFont="1" applyFill="1" applyBorder="1" applyAlignment="1">
      <alignment horizontal="center" wrapText="1"/>
    </xf>
    <xf numFmtId="170" fontId="4" fillId="3" borderId="30" xfId="3" applyFont="1" applyFill="1" applyBorder="1" applyAlignment="1" applyProtection="1">
      <alignment horizontal="center" wrapText="1"/>
      <protection locked="0"/>
    </xf>
    <xf numFmtId="170" fontId="4" fillId="3" borderId="31" xfId="3" applyFont="1" applyFill="1" applyBorder="1" applyAlignment="1" applyProtection="1">
      <alignment horizontal="center" wrapText="1"/>
      <protection locked="0"/>
    </xf>
    <xf numFmtId="170" fontId="4" fillId="3" borderId="42" xfId="3" applyFont="1" applyFill="1" applyBorder="1" applyAlignment="1" applyProtection="1">
      <alignment horizontal="center" wrapText="1"/>
      <protection locked="0"/>
    </xf>
    <xf numFmtId="172" fontId="5" fillId="3" borderId="39" xfId="4" applyNumberFormat="1" applyFont="1" applyFill="1" applyBorder="1" applyAlignment="1" applyProtection="1">
      <alignment horizontal="center"/>
      <protection locked="0"/>
    </xf>
    <xf numFmtId="170" fontId="4" fillId="3" borderId="31" xfId="3" applyFont="1" applyFill="1" applyBorder="1" applyProtection="1">
      <protection locked="0"/>
    </xf>
    <xf numFmtId="189" fontId="4" fillId="3" borderId="30" xfId="3" applyNumberFormat="1" applyFont="1" applyFill="1" applyBorder="1" applyAlignment="1" applyProtection="1">
      <alignment horizontal="center" wrapText="1"/>
      <protection locked="0"/>
    </xf>
    <xf numFmtId="189" fontId="4" fillId="3" borderId="43" xfId="3" applyNumberFormat="1" applyFont="1" applyFill="1" applyBorder="1" applyAlignment="1" applyProtection="1">
      <alignment horizontal="center" wrapText="1"/>
      <protection locked="0"/>
    </xf>
    <xf numFmtId="189" fontId="4" fillId="3" borderId="44" xfId="3" applyNumberFormat="1" applyFont="1" applyFill="1" applyBorder="1" applyAlignment="1" applyProtection="1">
      <alignment horizontal="center" wrapText="1"/>
      <protection locked="0"/>
    </xf>
    <xf numFmtId="189" fontId="4" fillId="3" borderId="31" xfId="3" applyNumberFormat="1" applyFont="1" applyFill="1" applyBorder="1" applyAlignment="1" applyProtection="1">
      <alignment horizontal="center" wrapText="1"/>
      <protection locked="0"/>
    </xf>
    <xf numFmtId="189" fontId="4" fillId="3" borderId="45" xfId="3" applyNumberFormat="1" applyFont="1" applyFill="1" applyBorder="1" applyAlignment="1" applyProtection="1">
      <alignment horizontal="center" wrapText="1"/>
      <protection locked="0"/>
    </xf>
    <xf numFmtId="189" fontId="4" fillId="3" borderId="34" xfId="3" applyNumberFormat="1" applyFont="1" applyFill="1" applyBorder="1" applyAlignment="1" applyProtection="1">
      <alignment horizontal="center" wrapText="1"/>
      <protection locked="0"/>
    </xf>
    <xf numFmtId="189" fontId="4" fillId="3" borderId="46" xfId="3" applyNumberFormat="1" applyFont="1" applyFill="1" applyBorder="1" applyAlignment="1" applyProtection="1">
      <alignment horizontal="center" wrapText="1"/>
      <protection locked="0"/>
    </xf>
    <xf numFmtId="38" fontId="5" fillId="2" borderId="12" xfId="0" applyNumberFormat="1" applyFont="1" applyFill="1" applyBorder="1" applyAlignment="1">
      <alignment horizontal="center" vertical="center" wrapText="1"/>
    </xf>
    <xf numFmtId="38" fontId="4" fillId="2" borderId="13" xfId="0" applyNumberFormat="1" applyFont="1" applyFill="1" applyBorder="1" applyAlignment="1">
      <alignment horizontal="right" wrapText="1"/>
    </xf>
    <xf numFmtId="38" fontId="4" fillId="2" borderId="0" xfId="0" applyNumberFormat="1" applyFont="1" applyFill="1" applyBorder="1" applyAlignment="1">
      <alignment horizontal="right" wrapText="1"/>
    </xf>
    <xf numFmtId="38" fontId="4" fillId="2" borderId="10" xfId="0" applyNumberFormat="1" applyFont="1" applyFill="1" applyBorder="1" applyAlignment="1">
      <alignment horizontal="right" wrapText="1"/>
    </xf>
    <xf numFmtId="189" fontId="5" fillId="2" borderId="47" xfId="3" applyNumberFormat="1" applyFont="1" applyFill="1" applyBorder="1" applyAlignment="1">
      <alignment horizontal="center" wrapText="1"/>
    </xf>
    <xf numFmtId="189" fontId="4" fillId="3" borderId="48" xfId="3" applyNumberFormat="1" applyFont="1" applyFill="1" applyBorder="1" applyAlignment="1" applyProtection="1">
      <alignment horizontal="center" wrapText="1"/>
      <protection locked="0"/>
    </xf>
    <xf numFmtId="189" fontId="4" fillId="3" borderId="49" xfId="3" applyNumberFormat="1" applyFont="1" applyFill="1" applyBorder="1" applyAlignment="1" applyProtection="1">
      <alignment horizontal="center" wrapText="1"/>
      <protection locked="0"/>
    </xf>
    <xf numFmtId="189" fontId="4" fillId="3" borderId="37" xfId="3" applyNumberFormat="1" applyFont="1" applyFill="1" applyBorder="1" applyAlignment="1" applyProtection="1">
      <alignment horizontal="center" wrapText="1"/>
      <protection locked="0"/>
    </xf>
    <xf numFmtId="189" fontId="4" fillId="3" borderId="50" xfId="3" applyNumberFormat="1" applyFont="1" applyFill="1" applyBorder="1" applyAlignment="1" applyProtection="1">
      <alignment horizontal="center" wrapText="1"/>
      <protection locked="0"/>
    </xf>
    <xf numFmtId="189" fontId="4" fillId="3" borderId="51" xfId="3" applyNumberFormat="1" applyFont="1" applyFill="1" applyBorder="1" applyAlignment="1" applyProtection="1">
      <alignment horizontal="center" wrapText="1"/>
      <protection locked="0"/>
    </xf>
    <xf numFmtId="189" fontId="4" fillId="3" borderId="38" xfId="3" applyNumberFormat="1" applyFont="1" applyFill="1" applyBorder="1" applyAlignment="1" applyProtection="1">
      <alignment horizontal="center" wrapText="1"/>
      <protection locked="0"/>
    </xf>
    <xf numFmtId="170" fontId="4" fillId="0" borderId="0" xfId="0" applyNumberFormat="1" applyFont="1" applyProtection="1">
      <protection locked="0"/>
    </xf>
    <xf numFmtId="9" fontId="4" fillId="2" borderId="10" xfId="4" applyFont="1" applyFill="1" applyBorder="1" applyAlignment="1">
      <alignment horizontal="center"/>
    </xf>
    <xf numFmtId="0" fontId="4" fillId="0" borderId="12" xfId="0" applyFont="1" applyBorder="1"/>
    <xf numFmtId="0" fontId="4" fillId="0" borderId="11" xfId="0" applyFont="1" applyBorder="1"/>
    <xf numFmtId="0" fontId="4" fillId="0" borderId="13" xfId="0" applyFont="1" applyBorder="1"/>
    <xf numFmtId="9" fontId="4" fillId="3" borderId="10" xfId="4" applyFont="1" applyFill="1" applyBorder="1" applyAlignment="1">
      <alignment horizontal="center"/>
    </xf>
    <xf numFmtId="0" fontId="4" fillId="0" borderId="32" xfId="0" applyFont="1" applyBorder="1"/>
    <xf numFmtId="0" fontId="4" fillId="0" borderId="33" xfId="0" applyFont="1" applyBorder="1"/>
    <xf numFmtId="9" fontId="4" fillId="3" borderId="39" xfId="4" applyFont="1" applyFill="1" applyBorder="1" applyAlignment="1" applyProtection="1">
      <alignment horizontal="center"/>
      <protection locked="0"/>
    </xf>
    <xf numFmtId="0" fontId="18" fillId="2" borderId="0" xfId="0" applyFont="1" applyFill="1"/>
    <xf numFmtId="0" fontId="5" fillId="2" borderId="0" xfId="0" applyFont="1" applyFill="1" applyAlignment="1">
      <alignment horizontal="center"/>
    </xf>
    <xf numFmtId="0" fontId="5" fillId="2" borderId="39" xfId="0" applyFont="1" applyFill="1" applyBorder="1" applyAlignment="1">
      <alignment horizontal="center"/>
    </xf>
    <xf numFmtId="185" fontId="5" fillId="2" borderId="39" xfId="0" applyNumberFormat="1" applyFont="1" applyFill="1" applyBorder="1"/>
    <xf numFmtId="169" fontId="5" fillId="2" borderId="0" xfId="0" applyNumberFormat="1" applyFont="1" applyFill="1"/>
    <xf numFmtId="185" fontId="9" fillId="2" borderId="0" xfId="0" applyNumberFormat="1" applyFont="1" applyFill="1" applyBorder="1" applyAlignment="1">
      <alignment horizontal="left" vertical="center" wrapText="1"/>
    </xf>
    <xf numFmtId="0" fontId="9" fillId="2" borderId="0" xfId="0" applyFont="1" applyFill="1"/>
    <xf numFmtId="170" fontId="18" fillId="0" borderId="0" xfId="3" applyFont="1" applyAlignment="1">
      <alignment horizontal="center" vertical="center" wrapText="1"/>
    </xf>
    <xf numFmtId="0" fontId="18" fillId="0" borderId="0" xfId="0" applyFont="1" applyAlignment="1">
      <alignment horizontal="center" vertical="center" wrapText="1"/>
    </xf>
    <xf numFmtId="170" fontId="18" fillId="0" borderId="0" xfId="3" applyFont="1"/>
    <xf numFmtId="170" fontId="18" fillId="0" borderId="0" xfId="0" applyNumberFormat="1" applyFont="1"/>
    <xf numFmtId="185" fontId="18" fillId="0" borderId="0" xfId="3" applyNumberFormat="1" applyFont="1"/>
    <xf numFmtId="9" fontId="18" fillId="0" borderId="0" xfId="0" applyNumberFormat="1" applyFont="1"/>
    <xf numFmtId="170" fontId="8" fillId="0" borderId="0" xfId="3" applyFont="1" applyAlignment="1">
      <alignment horizontal="center" vertical="center" wrapText="1"/>
    </xf>
    <xf numFmtId="0" fontId="8" fillId="0" borderId="0" xfId="0" applyFont="1" applyAlignment="1">
      <alignment horizontal="center" vertical="center" wrapText="1"/>
    </xf>
    <xf numFmtId="170" fontId="8" fillId="0" borderId="0" xfId="3" applyFont="1"/>
    <xf numFmtId="185" fontId="8" fillId="0" borderId="0" xfId="3" applyNumberFormat="1" applyFont="1"/>
    <xf numFmtId="184" fontId="8" fillId="0" borderId="0" xfId="0" applyNumberFormat="1" applyFont="1"/>
    <xf numFmtId="0" fontId="8" fillId="0" borderId="0" xfId="0" applyFont="1" applyAlignment="1">
      <alignment horizontal="right"/>
    </xf>
    <xf numFmtId="171" fontId="8" fillId="0" borderId="0" xfId="2" applyFont="1"/>
    <xf numFmtId="167" fontId="18" fillId="0" borderId="0" xfId="0" applyNumberFormat="1" applyFont="1"/>
    <xf numFmtId="167" fontId="8" fillId="0" borderId="0" xfId="0" applyNumberFormat="1" applyFont="1"/>
    <xf numFmtId="169" fontId="5" fillId="3" borderId="40" xfId="0" applyNumberFormat="1" applyFont="1" applyFill="1" applyBorder="1"/>
    <xf numFmtId="0" fontId="18" fillId="3" borderId="9" xfId="0" applyFont="1" applyFill="1" applyBorder="1"/>
    <xf numFmtId="0" fontId="18" fillId="3" borderId="41" xfId="0" applyFont="1" applyFill="1" applyBorder="1"/>
    <xf numFmtId="0" fontId="9" fillId="3" borderId="40" xfId="0" applyFont="1" applyFill="1" applyBorder="1"/>
    <xf numFmtId="0" fontId="18" fillId="3" borderId="30" xfId="0" applyFont="1" applyFill="1" applyBorder="1" applyAlignment="1">
      <alignment horizontal="center"/>
    </xf>
    <xf numFmtId="0" fontId="18" fillId="3" borderId="34" xfId="0" applyFont="1" applyFill="1" applyBorder="1" applyAlignment="1">
      <alignment horizontal="center"/>
    </xf>
    <xf numFmtId="169" fontId="5" fillId="2" borderId="40" xfId="0" applyNumberFormat="1" applyFont="1" applyFill="1" applyBorder="1"/>
    <xf numFmtId="0" fontId="18" fillId="2" borderId="9" xfId="0" applyFont="1" applyFill="1" applyBorder="1"/>
    <xf numFmtId="185" fontId="9" fillId="2" borderId="41" xfId="0" applyNumberFormat="1" applyFont="1" applyFill="1" applyBorder="1" applyAlignment="1">
      <alignment horizontal="center"/>
    </xf>
    <xf numFmtId="185" fontId="18" fillId="3" borderId="30" xfId="0" applyNumberFormat="1" applyFont="1" applyFill="1" applyBorder="1" applyAlignment="1">
      <alignment horizontal="center"/>
    </xf>
    <xf numFmtId="185" fontId="18" fillId="3" borderId="31" xfId="0" applyNumberFormat="1" applyFont="1" applyFill="1" applyBorder="1" applyAlignment="1">
      <alignment horizontal="center"/>
    </xf>
    <xf numFmtId="185" fontId="18" fillId="3" borderId="34" xfId="0" applyNumberFormat="1" applyFont="1" applyFill="1" applyBorder="1" applyAlignment="1">
      <alignment horizontal="center"/>
    </xf>
    <xf numFmtId="184" fontId="9" fillId="2" borderId="30" xfId="0" applyNumberFormat="1" applyFont="1" applyFill="1" applyBorder="1" applyAlignment="1">
      <alignment horizontal="center"/>
    </xf>
    <xf numFmtId="184" fontId="9" fillId="2" borderId="34" xfId="0" applyNumberFormat="1" applyFont="1" applyFill="1" applyBorder="1" applyAlignment="1">
      <alignment horizontal="center"/>
    </xf>
    <xf numFmtId="9" fontId="18" fillId="3" borderId="30" xfId="4" applyFont="1" applyFill="1" applyBorder="1" applyAlignment="1">
      <alignment horizontal="center"/>
    </xf>
    <xf numFmtId="9" fontId="18" fillId="3" borderId="34" xfId="4" applyFont="1" applyFill="1" applyBorder="1" applyAlignment="1">
      <alignment horizontal="center"/>
    </xf>
    <xf numFmtId="185" fontId="9" fillId="2" borderId="0" xfId="0" applyNumberFormat="1" applyFont="1" applyFill="1" applyBorder="1" applyAlignment="1">
      <alignment horizontal="right" wrapText="1"/>
    </xf>
    <xf numFmtId="0" fontId="18" fillId="2" borderId="10" xfId="0" applyFont="1" applyFill="1" applyBorder="1"/>
    <xf numFmtId="185" fontId="9" fillId="2" borderId="0" xfId="0" applyNumberFormat="1" applyFont="1" applyFill="1" applyBorder="1"/>
    <xf numFmtId="0" fontId="18" fillId="2" borderId="0" xfId="0" applyFont="1" applyFill="1" applyBorder="1"/>
    <xf numFmtId="0" fontId="5" fillId="2" borderId="0" xfId="0" applyFont="1" applyFill="1" applyBorder="1" applyAlignment="1">
      <alignment horizontal="left"/>
    </xf>
    <xf numFmtId="0" fontId="5" fillId="2" borderId="23" xfId="0" applyFont="1" applyFill="1" applyBorder="1"/>
    <xf numFmtId="0" fontId="5" fillId="2" borderId="24" xfId="0" applyFont="1" applyFill="1" applyBorder="1"/>
    <xf numFmtId="0" fontId="5" fillId="2" borderId="25" xfId="0" applyFont="1" applyFill="1" applyBorder="1"/>
    <xf numFmtId="0" fontId="4" fillId="2" borderId="2" xfId="0" applyFont="1" applyFill="1" applyBorder="1"/>
    <xf numFmtId="9" fontId="4" fillId="3" borderId="39" xfId="4" applyNumberFormat="1" applyFont="1" applyFill="1" applyBorder="1" applyAlignment="1" applyProtection="1">
      <alignment horizontal="left"/>
    </xf>
    <xf numFmtId="0" fontId="5" fillId="3" borderId="0" xfId="0" applyFont="1" applyFill="1"/>
    <xf numFmtId="0" fontId="14" fillId="2" borderId="0" xfId="0" applyFont="1" applyFill="1" applyBorder="1"/>
    <xf numFmtId="186" fontId="4" fillId="2" borderId="14" xfId="0" applyNumberFormat="1" applyFont="1" applyFill="1" applyBorder="1" applyAlignment="1">
      <alignment horizontal="center"/>
    </xf>
    <xf numFmtId="193" fontId="4" fillId="2" borderId="14" xfId="0" applyNumberFormat="1" applyFont="1" applyFill="1" applyBorder="1" applyAlignment="1">
      <alignment horizontal="center"/>
    </xf>
    <xf numFmtId="0" fontId="14" fillId="4" borderId="12" xfId="0" applyFont="1" applyFill="1" applyBorder="1"/>
    <xf numFmtId="0" fontId="27" fillId="4" borderId="11" xfId="0" applyFont="1" applyFill="1" applyBorder="1"/>
    <xf numFmtId="0" fontId="14" fillId="4" borderId="11" xfId="0" applyFont="1" applyFill="1" applyBorder="1"/>
    <xf numFmtId="0" fontId="14" fillId="4" borderId="8" xfId="0" applyFont="1" applyFill="1" applyBorder="1"/>
    <xf numFmtId="9" fontId="8" fillId="0" borderId="0" xfId="0" applyNumberFormat="1" applyFont="1"/>
    <xf numFmtId="0" fontId="4" fillId="3" borderId="5" xfId="0" applyFont="1" applyFill="1" applyBorder="1"/>
    <xf numFmtId="186" fontId="4" fillId="2" borderId="15" xfId="0" applyNumberFormat="1" applyFont="1" applyFill="1" applyBorder="1" applyAlignment="1">
      <alignment horizontal="center"/>
    </xf>
    <xf numFmtId="193" fontId="4" fillId="2" borderId="15" xfId="0" applyNumberFormat="1" applyFont="1" applyFill="1" applyBorder="1" applyAlignment="1">
      <alignment horizontal="center"/>
    </xf>
    <xf numFmtId="0" fontId="28" fillId="4" borderId="0" xfId="0" applyFont="1" applyFill="1" applyBorder="1"/>
    <xf numFmtId="0" fontId="29" fillId="4" borderId="0" xfId="0" applyFont="1" applyFill="1" applyBorder="1"/>
    <xf numFmtId="0" fontId="29" fillId="4" borderId="10" xfId="0" applyFont="1" applyFill="1" applyBorder="1"/>
    <xf numFmtId="0" fontId="18" fillId="4" borderId="0" xfId="0" applyFont="1" applyFill="1"/>
    <xf numFmtId="0" fontId="5" fillId="2" borderId="0" xfId="0" applyFont="1" applyFill="1" applyAlignment="1">
      <alignment wrapText="1"/>
    </xf>
    <xf numFmtId="0" fontId="4" fillId="0" borderId="0" xfId="0" applyFont="1" applyAlignment="1">
      <alignment wrapText="1"/>
    </xf>
    <xf numFmtId="0" fontId="31" fillId="0" borderId="0" xfId="0" applyFont="1"/>
    <xf numFmtId="0" fontId="34" fillId="0" borderId="0" xfId="0" applyFont="1"/>
    <xf numFmtId="0" fontId="8" fillId="0" borderId="0" xfId="0" applyFont="1" applyFill="1"/>
    <xf numFmtId="0" fontId="9" fillId="2" borderId="22" xfId="0" applyFont="1" applyFill="1" applyBorder="1" applyAlignment="1">
      <alignment horizontal="center"/>
    </xf>
    <xf numFmtId="0" fontId="9" fillId="2" borderId="0" xfId="0" applyFont="1" applyFill="1" applyAlignment="1">
      <alignment horizontal="center" vertical="center" wrapText="1"/>
    </xf>
    <xf numFmtId="167" fontId="9" fillId="0" borderId="0" xfId="0" applyNumberFormat="1" applyFont="1" applyAlignment="1">
      <alignment horizontal="center" vertical="center" wrapText="1"/>
    </xf>
    <xf numFmtId="0" fontId="9" fillId="0" borderId="0" xfId="0" applyFont="1" applyAlignment="1">
      <alignment horizontal="center" vertical="center" wrapText="1"/>
    </xf>
    <xf numFmtId="185" fontId="9" fillId="0" borderId="0" xfId="3" applyNumberFormat="1" applyFont="1" applyAlignment="1">
      <alignment horizontal="center" vertical="center" wrapText="1"/>
    </xf>
    <xf numFmtId="9" fontId="9" fillId="0" borderId="0" xfId="0" applyNumberFormat="1" applyFont="1" applyAlignment="1">
      <alignment horizontal="center" vertical="center" wrapText="1"/>
    </xf>
    <xf numFmtId="170" fontId="9" fillId="0" borderId="0" xfId="3" applyFont="1" applyAlignment="1">
      <alignment horizontal="center" vertical="center" wrapText="1"/>
    </xf>
    <xf numFmtId="170" fontId="9" fillId="0" borderId="0" xfId="0" applyNumberFormat="1" applyFont="1" applyAlignment="1">
      <alignment horizontal="center" vertical="center" wrapText="1"/>
    </xf>
    <xf numFmtId="0" fontId="9" fillId="2" borderId="22" xfId="0" applyFont="1" applyFill="1" applyBorder="1" applyAlignment="1">
      <alignment horizontal="center" vertical="center" wrapText="1"/>
    </xf>
    <xf numFmtId="0" fontId="9" fillId="2" borderId="0" xfId="0" applyFont="1" applyFill="1" applyBorder="1" applyAlignment="1">
      <alignment horizontal="center" vertical="center" wrapText="1"/>
    </xf>
    <xf numFmtId="185" fontId="9" fillId="2" borderId="22" xfId="0" applyNumberFormat="1" applyFont="1" applyFill="1" applyBorder="1" applyAlignment="1">
      <alignment horizontal="center"/>
    </xf>
    <xf numFmtId="185" fontId="9" fillId="3" borderId="22" xfId="0" applyNumberFormat="1" applyFont="1" applyFill="1" applyBorder="1" applyAlignment="1">
      <alignment horizontal="center"/>
    </xf>
    <xf numFmtId="0" fontId="5" fillId="2" borderId="30" xfId="0" applyFont="1" applyFill="1" applyBorder="1" applyAlignment="1">
      <alignment wrapText="1"/>
    </xf>
    <xf numFmtId="0" fontId="5" fillId="2" borderId="31" xfId="0" applyFont="1" applyFill="1" applyBorder="1" applyAlignment="1">
      <alignment wrapText="1"/>
    </xf>
    <xf numFmtId="0" fontId="5" fillId="2" borderId="34" xfId="0" applyFont="1" applyFill="1" applyBorder="1" applyAlignment="1">
      <alignment wrapText="1"/>
    </xf>
    <xf numFmtId="170" fontId="4" fillId="3" borderId="30" xfId="3" applyFont="1" applyFill="1" applyBorder="1" applyProtection="1">
      <protection locked="0"/>
    </xf>
    <xf numFmtId="170" fontId="4" fillId="3" borderId="34" xfId="3" applyFont="1" applyFill="1" applyBorder="1" applyProtection="1">
      <protection locked="0"/>
    </xf>
    <xf numFmtId="0" fontId="5" fillId="2" borderId="42" xfId="0" applyFont="1" applyFill="1" applyBorder="1" applyAlignment="1">
      <alignment wrapText="1"/>
    </xf>
    <xf numFmtId="0" fontId="4" fillId="2" borderId="30" xfId="0" applyFont="1" applyFill="1" applyBorder="1" applyAlignment="1">
      <alignment wrapText="1"/>
    </xf>
    <xf numFmtId="172" fontId="5" fillId="2" borderId="0" xfId="4" applyNumberFormat="1" applyFont="1" applyFill="1" applyBorder="1" applyAlignment="1" applyProtection="1">
      <alignment horizontal="center"/>
      <protection locked="0"/>
    </xf>
    <xf numFmtId="0" fontId="4" fillId="2" borderId="0" xfId="0" applyFont="1" applyFill="1" applyProtection="1">
      <protection locked="0"/>
    </xf>
    <xf numFmtId="37" fontId="5" fillId="2" borderId="21" xfId="0" applyNumberFormat="1" applyFont="1" applyFill="1" applyBorder="1" applyAlignment="1">
      <alignment horizontal="center"/>
    </xf>
    <xf numFmtId="10" fontId="6" fillId="0" borderId="0" xfId="4" applyNumberFormat="1" applyFont="1"/>
    <xf numFmtId="10" fontId="7" fillId="2" borderId="39" xfId="4" applyNumberFormat="1" applyFont="1" applyFill="1" applyBorder="1" applyAlignment="1" applyProtection="1">
      <alignment horizontal="right" vertical="center"/>
      <protection locked="0"/>
    </xf>
    <xf numFmtId="0" fontId="6" fillId="3" borderId="52" xfId="0" applyFont="1" applyFill="1" applyBorder="1" applyAlignment="1" applyProtection="1">
      <alignment horizontal="center"/>
      <protection locked="0"/>
    </xf>
    <xf numFmtId="0" fontId="6" fillId="3" borderId="2" xfId="0" applyFont="1" applyFill="1" applyBorder="1" applyAlignment="1" applyProtection="1">
      <alignment horizontal="center"/>
      <protection locked="0"/>
    </xf>
    <xf numFmtId="0" fontId="7" fillId="2" borderId="40" xfId="0" applyFont="1" applyFill="1" applyBorder="1" applyAlignment="1">
      <alignment horizontal="center" vertical="center" wrapText="1"/>
    </xf>
    <xf numFmtId="10" fontId="6" fillId="3" borderId="53" xfId="4" applyNumberFormat="1" applyFont="1" applyFill="1" applyBorder="1" applyAlignment="1" applyProtection="1">
      <alignment horizontal="center"/>
      <protection locked="0"/>
    </xf>
    <xf numFmtId="170" fontId="7" fillId="2" borderId="44" xfId="0" applyNumberFormat="1" applyFont="1" applyFill="1" applyBorder="1"/>
    <xf numFmtId="170" fontId="7" fillId="2" borderId="34" xfId="0" applyNumberFormat="1" applyFont="1" applyFill="1" applyBorder="1"/>
    <xf numFmtId="184" fontId="9" fillId="2" borderId="0" xfId="0" applyNumberFormat="1" applyFont="1" applyFill="1" applyBorder="1" applyAlignment="1">
      <alignment horizontal="center"/>
    </xf>
    <xf numFmtId="3" fontId="9" fillId="0" borderId="0" xfId="0" applyNumberFormat="1" applyFont="1" applyAlignment="1">
      <alignment horizontal="center"/>
    </xf>
    <xf numFmtId="3" fontId="8" fillId="0" borderId="0" xfId="0" applyNumberFormat="1" applyFont="1"/>
    <xf numFmtId="0" fontId="7" fillId="2" borderId="54" xfId="0" applyFont="1" applyFill="1" applyBorder="1" applyAlignment="1">
      <alignment horizontal="center" vertical="center" wrapText="1"/>
    </xf>
    <xf numFmtId="170" fontId="6" fillId="3" borderId="22" xfId="3" applyFont="1" applyFill="1" applyBorder="1" applyProtection="1">
      <protection locked="0"/>
    </xf>
    <xf numFmtId="170" fontId="6" fillId="3" borderId="23" xfId="3" applyFont="1" applyFill="1" applyBorder="1" applyProtection="1">
      <protection locked="0"/>
    </xf>
    <xf numFmtId="170" fontId="6" fillId="3" borderId="24" xfId="3" applyFont="1" applyFill="1" applyBorder="1" applyProtection="1">
      <protection locked="0"/>
    </xf>
    <xf numFmtId="170" fontId="6" fillId="3" borderId="25" xfId="3" applyFont="1" applyFill="1" applyBorder="1" applyProtection="1">
      <protection locked="0"/>
    </xf>
    <xf numFmtId="170" fontId="6" fillId="3" borderId="1" xfId="3" applyFont="1" applyFill="1" applyBorder="1" applyProtection="1">
      <protection locked="0"/>
    </xf>
    <xf numFmtId="170" fontId="6" fillId="3" borderId="16" xfId="3" applyFont="1" applyFill="1" applyBorder="1" applyProtection="1">
      <protection locked="0"/>
    </xf>
    <xf numFmtId="170" fontId="6" fillId="3" borderId="2" xfId="3" applyFont="1" applyFill="1" applyBorder="1" applyProtection="1">
      <protection locked="0"/>
    </xf>
    <xf numFmtId="0" fontId="5" fillId="2" borderId="0" xfId="0" applyFont="1" applyFill="1" applyBorder="1" applyAlignment="1">
      <alignment horizontal="center"/>
    </xf>
    <xf numFmtId="0" fontId="32" fillId="3" borderId="0" xfId="1" applyFont="1" applyFill="1" applyAlignment="1" applyProtection="1">
      <alignment horizontal="center" vertical="center" wrapText="1"/>
    </xf>
    <xf numFmtId="0" fontId="30" fillId="4" borderId="0" xfId="1" applyFont="1" applyFill="1" applyAlignment="1" applyProtection="1">
      <alignment horizontal="center" vertical="center" wrapText="1"/>
    </xf>
    <xf numFmtId="0" fontId="30" fillId="2" borderId="0" xfId="1" applyFont="1" applyFill="1" applyAlignment="1" applyProtection="1">
      <alignment horizontal="center" vertical="center" wrapText="1"/>
    </xf>
    <xf numFmtId="0" fontId="14" fillId="2" borderId="32" xfId="0" applyFont="1" applyFill="1" applyBorder="1"/>
    <xf numFmtId="0" fontId="4" fillId="2" borderId="0" xfId="0" applyFont="1" applyFill="1" applyAlignment="1">
      <alignment horizontal="center"/>
    </xf>
    <xf numFmtId="10" fontId="5" fillId="2" borderId="39" xfId="0" applyNumberFormat="1" applyFont="1" applyFill="1" applyBorder="1" applyAlignment="1">
      <alignment horizontal="center"/>
    </xf>
    <xf numFmtId="9" fontId="5" fillId="6" borderId="50" xfId="4" applyFont="1" applyFill="1" applyBorder="1" applyAlignment="1" applyProtection="1">
      <alignment horizontal="left" vertical="center"/>
      <protection locked="0"/>
    </xf>
    <xf numFmtId="9" fontId="5" fillId="6" borderId="51" xfId="4" applyFont="1" applyFill="1" applyBorder="1" applyAlignment="1" applyProtection="1">
      <alignment horizontal="left" vertical="center"/>
      <protection locked="0"/>
    </xf>
    <xf numFmtId="9" fontId="5" fillId="6" borderId="38" xfId="4" applyFont="1" applyFill="1" applyBorder="1" applyAlignment="1" applyProtection="1">
      <alignment horizontal="left" vertical="center"/>
      <protection locked="0"/>
    </xf>
    <xf numFmtId="0" fontId="7" fillId="0" borderId="55" xfId="0" applyFont="1" applyBorder="1" applyAlignment="1">
      <alignment horizontal="center"/>
    </xf>
    <xf numFmtId="0" fontId="27" fillId="4" borderId="0" xfId="0" applyFont="1" applyFill="1" applyBorder="1" applyAlignment="1">
      <alignment horizontal="center"/>
    </xf>
    <xf numFmtId="0" fontId="14" fillId="4" borderId="0" xfId="0" applyFont="1" applyFill="1" applyBorder="1"/>
    <xf numFmtId="0" fontId="14" fillId="4" borderId="10" xfId="0" applyFont="1" applyFill="1" applyBorder="1"/>
    <xf numFmtId="0" fontId="7" fillId="0" borderId="40" xfId="0" applyFont="1" applyBorder="1" applyAlignment="1">
      <alignment horizontal="center"/>
    </xf>
    <xf numFmtId="0" fontId="5" fillId="3" borderId="9" xfId="0" applyFont="1" applyFill="1" applyBorder="1" applyAlignment="1">
      <alignment horizontal="center"/>
    </xf>
    <xf numFmtId="9" fontId="4" fillId="3" borderId="39" xfId="4" applyFont="1" applyFill="1" applyBorder="1" applyAlignment="1" applyProtection="1">
      <alignment horizontal="center" vertical="center"/>
      <protection locked="0"/>
    </xf>
    <xf numFmtId="170" fontId="4" fillId="2" borderId="39" xfId="0" applyNumberFormat="1" applyFont="1" applyFill="1" applyBorder="1" applyAlignment="1">
      <alignment horizontal="center"/>
    </xf>
    <xf numFmtId="0" fontId="36" fillId="0" borderId="0" xfId="0" applyFont="1"/>
    <xf numFmtId="201" fontId="8" fillId="0" borderId="0" xfId="0" applyNumberFormat="1" applyFont="1"/>
    <xf numFmtId="4" fontId="8" fillId="0" borderId="0" xfId="0" applyNumberFormat="1" applyFont="1"/>
    <xf numFmtId="0" fontId="5" fillId="2" borderId="0" xfId="0" applyFont="1" applyFill="1" applyAlignment="1">
      <alignment horizontal="left" wrapText="1"/>
    </xf>
    <xf numFmtId="0" fontId="18" fillId="0" borderId="0" xfId="0" applyFont="1" applyFill="1"/>
    <xf numFmtId="0" fontId="9" fillId="0" borderId="0" xfId="0" applyFont="1" applyFill="1" applyAlignment="1">
      <alignment horizontal="center"/>
    </xf>
    <xf numFmtId="0" fontId="18" fillId="0" borderId="12" xfId="0" applyFont="1" applyFill="1" applyBorder="1"/>
    <xf numFmtId="169" fontId="13" fillId="0" borderId="39" xfId="0" applyNumberFormat="1" applyFont="1" applyFill="1" applyBorder="1" applyAlignment="1">
      <alignment horizontal="center" wrapText="1"/>
    </xf>
    <xf numFmtId="0" fontId="18" fillId="0" borderId="13" xfId="0" applyFont="1" applyFill="1" applyBorder="1"/>
    <xf numFmtId="0" fontId="9" fillId="0" borderId="0" xfId="0" applyFont="1" applyFill="1" applyBorder="1" applyAlignment="1">
      <alignment horizontal="center" wrapText="1"/>
    </xf>
    <xf numFmtId="0" fontId="18" fillId="0" borderId="0" xfId="0" applyFont="1" applyFill="1" applyBorder="1" applyAlignment="1">
      <alignment horizontal="left" wrapText="1"/>
    </xf>
    <xf numFmtId="0" fontId="9" fillId="0" borderId="0" xfId="0" applyNumberFormat="1" applyFont="1" applyFill="1" applyBorder="1" applyAlignment="1">
      <alignment horizontal="right" wrapText="1"/>
    </xf>
    <xf numFmtId="0" fontId="18" fillId="0" borderId="0" xfId="0" applyFont="1" applyFill="1" applyBorder="1"/>
    <xf numFmtId="0" fontId="9" fillId="0" borderId="0" xfId="0" applyFont="1" applyFill="1" applyBorder="1" applyAlignment="1">
      <alignment horizontal="center"/>
    </xf>
    <xf numFmtId="0" fontId="8" fillId="0" borderId="0" xfId="0" applyFont="1" applyFill="1" applyBorder="1" applyAlignment="1">
      <alignment horizontal="center"/>
    </xf>
    <xf numFmtId="38" fontId="18" fillId="0" borderId="0" xfId="0" applyNumberFormat="1" applyFont="1" applyFill="1" applyBorder="1"/>
    <xf numFmtId="38" fontId="18" fillId="0" borderId="0" xfId="0" applyNumberFormat="1" applyFont="1" applyFill="1"/>
    <xf numFmtId="0" fontId="9" fillId="0" borderId="0" xfId="0" applyFont="1" applyFill="1" applyBorder="1" applyAlignment="1">
      <alignment horizontal="left"/>
    </xf>
    <xf numFmtId="185" fontId="18" fillId="0" borderId="0" xfId="0" applyNumberFormat="1" applyFont="1" applyFill="1" applyBorder="1"/>
    <xf numFmtId="185" fontId="18" fillId="0" borderId="0" xfId="4" applyNumberFormat="1" applyFont="1" applyFill="1" applyBorder="1" applyAlignment="1">
      <alignment wrapText="1"/>
    </xf>
    <xf numFmtId="0" fontId="8" fillId="0" borderId="0" xfId="0" applyFont="1" applyFill="1" applyBorder="1" applyAlignment="1">
      <alignment horizontal="left" indent="2"/>
    </xf>
    <xf numFmtId="0" fontId="9" fillId="0" borderId="51" xfId="0" applyFont="1" applyFill="1" applyBorder="1" applyAlignment="1">
      <alignment horizontal="left" wrapText="1"/>
    </xf>
    <xf numFmtId="185" fontId="9" fillId="0" borderId="51" xfId="0" applyNumberFormat="1" applyFont="1" applyFill="1" applyBorder="1" applyAlignment="1">
      <alignment horizontal="right" wrapText="1"/>
    </xf>
    <xf numFmtId="0" fontId="9" fillId="0" borderId="0" xfId="0" applyFont="1" applyFill="1" applyBorder="1" applyAlignment="1">
      <alignment horizontal="right"/>
    </xf>
    <xf numFmtId="197" fontId="18" fillId="0" borderId="0" xfId="2" applyNumberFormat="1" applyFont="1" applyFill="1" applyBorder="1" applyAlignment="1">
      <alignment horizontal="center"/>
    </xf>
    <xf numFmtId="0" fontId="18" fillId="0" borderId="0" xfId="0" applyFont="1" applyFill="1" applyBorder="1" applyAlignment="1">
      <alignment horizontal="center"/>
    </xf>
    <xf numFmtId="10" fontId="18" fillId="0" borderId="0" xfId="4" applyNumberFormat="1" applyFont="1" applyFill="1" applyBorder="1"/>
    <xf numFmtId="10" fontId="35" fillId="0" borderId="0" xfId="4" applyNumberFormat="1" applyFont="1" applyFill="1" applyBorder="1"/>
    <xf numFmtId="0" fontId="18" fillId="0" borderId="0" xfId="0" applyFont="1" applyFill="1" applyBorder="1" applyAlignment="1">
      <alignment horizontal="left" wrapText="1" indent="1"/>
    </xf>
    <xf numFmtId="0" fontId="9" fillId="0" borderId="0" xfId="0" applyFont="1" applyFill="1" applyBorder="1"/>
    <xf numFmtId="185" fontId="9" fillId="0" borderId="0" xfId="0" applyNumberFormat="1" applyFont="1" applyFill="1" applyBorder="1"/>
    <xf numFmtId="0" fontId="9" fillId="0" borderId="56" xfId="0" applyFont="1" applyFill="1" applyBorder="1"/>
    <xf numFmtId="0" fontId="9" fillId="0" borderId="51" xfId="0" applyFont="1" applyFill="1" applyBorder="1"/>
    <xf numFmtId="185" fontId="9" fillId="0" borderId="51" xfId="0" applyNumberFormat="1" applyFont="1" applyFill="1" applyBorder="1"/>
    <xf numFmtId="0" fontId="18" fillId="0" borderId="0" xfId="0" applyFont="1" applyFill="1" applyBorder="1" applyAlignment="1">
      <alignment horizontal="left" vertical="center" wrapText="1" indent="1"/>
    </xf>
    <xf numFmtId="185" fontId="18" fillId="0" borderId="0" xfId="0" applyNumberFormat="1" applyFont="1" applyFill="1" applyBorder="1" applyAlignment="1">
      <alignment horizontal="right" vertical="center" wrapText="1"/>
    </xf>
    <xf numFmtId="0" fontId="9" fillId="0" borderId="9" xfId="0" applyFont="1" applyFill="1" applyBorder="1" applyAlignment="1">
      <alignment horizontal="left" vertical="center" wrapText="1" indent="1"/>
    </xf>
    <xf numFmtId="185" fontId="9" fillId="0" borderId="9" xfId="0" applyNumberFormat="1" applyFont="1" applyFill="1" applyBorder="1" applyAlignment="1">
      <alignment horizontal="right" vertical="center" wrapText="1"/>
    </xf>
    <xf numFmtId="0" fontId="8" fillId="0" borderId="0" xfId="0" applyFont="1" applyFill="1" applyBorder="1" applyAlignment="1">
      <alignment horizontal="left" indent="1"/>
    </xf>
    <xf numFmtId="38" fontId="9" fillId="0" borderId="0" xfId="0" applyNumberFormat="1" applyFont="1" applyFill="1" applyBorder="1"/>
    <xf numFmtId="185" fontId="19" fillId="0" borderId="0" xfId="0" applyNumberFormat="1" applyFont="1" applyFill="1" applyBorder="1"/>
    <xf numFmtId="0" fontId="9" fillId="0" borderId="57" xfId="0" applyFont="1" applyFill="1" applyBorder="1" applyAlignment="1">
      <alignment horizontal="left"/>
    </xf>
    <xf numFmtId="0" fontId="9" fillId="0" borderId="58" xfId="0" applyFont="1" applyFill="1" applyBorder="1" applyAlignment="1">
      <alignment horizontal="left"/>
    </xf>
    <xf numFmtId="185" fontId="20" fillId="0" borderId="58" xfId="0" applyNumberFormat="1" applyFont="1" applyFill="1" applyBorder="1"/>
    <xf numFmtId="10" fontId="9" fillId="0" borderId="53" xfId="4" applyNumberFormat="1" applyFont="1" applyFill="1" applyBorder="1" applyAlignment="1">
      <alignment horizontal="left"/>
    </xf>
    <xf numFmtId="10" fontId="9" fillId="0" borderId="36" xfId="4" applyNumberFormat="1" applyFont="1" applyFill="1" applyBorder="1" applyAlignment="1">
      <alignment horizontal="left"/>
    </xf>
    <xf numFmtId="10" fontId="20" fillId="0" borderId="36" xfId="4" applyNumberFormat="1" applyFont="1" applyFill="1" applyBorder="1"/>
    <xf numFmtId="10" fontId="18" fillId="0" borderId="0" xfId="4" applyNumberFormat="1" applyFont="1" applyFill="1"/>
    <xf numFmtId="10" fontId="9" fillId="0" borderId="0" xfId="4" applyNumberFormat="1" applyFont="1" applyFill="1" applyBorder="1" applyAlignment="1">
      <alignment horizontal="left"/>
    </xf>
    <xf numFmtId="10" fontId="20" fillId="0" borderId="0" xfId="4" applyNumberFormat="1" applyFont="1" applyFill="1" applyBorder="1"/>
    <xf numFmtId="169" fontId="13" fillId="0" borderId="39" xfId="0" quotePrefix="1" applyNumberFormat="1" applyFont="1" applyFill="1" applyBorder="1" applyAlignment="1">
      <alignment horizontal="center"/>
    </xf>
    <xf numFmtId="185" fontId="18" fillId="0" borderId="11" xfId="0" applyNumberFormat="1" applyFont="1" applyFill="1" applyBorder="1"/>
    <xf numFmtId="3" fontId="8" fillId="0" borderId="0" xfId="0" applyNumberFormat="1" applyFont="1" applyFill="1" applyBorder="1" applyAlignment="1">
      <alignment horizontal="left" indent="1"/>
    </xf>
    <xf numFmtId="0" fontId="8" fillId="0" borderId="0" xfId="0" applyFont="1" applyFill="1" applyBorder="1"/>
    <xf numFmtId="0" fontId="9" fillId="0" borderId="56" xfId="0" quotePrefix="1" applyFont="1" applyFill="1" applyBorder="1" applyAlignment="1">
      <alignment horizontal="left"/>
    </xf>
    <xf numFmtId="185" fontId="9" fillId="0" borderId="56" xfId="0" quotePrefix="1" applyNumberFormat="1" applyFont="1" applyFill="1" applyBorder="1" applyAlignment="1">
      <alignment horizontal="right"/>
    </xf>
    <xf numFmtId="0" fontId="21" fillId="0" borderId="0" xfId="0" applyFont="1" applyFill="1" applyBorder="1" applyAlignment="1">
      <alignment horizontal="left"/>
    </xf>
    <xf numFmtId="185" fontId="8" fillId="0" borderId="0" xfId="0" applyNumberFormat="1" applyFont="1" applyFill="1" applyBorder="1"/>
    <xf numFmtId="0" fontId="9" fillId="0" borderId="56" xfId="0" applyFont="1" applyFill="1" applyBorder="1" applyAlignment="1">
      <alignment horizontal="left"/>
    </xf>
    <xf numFmtId="0" fontId="18" fillId="0" borderId="32" xfId="0" applyFont="1" applyFill="1" applyBorder="1"/>
    <xf numFmtId="185" fontId="18" fillId="0" borderId="33" xfId="0" applyNumberFormat="1" applyFont="1" applyFill="1" applyBorder="1"/>
    <xf numFmtId="185" fontId="18" fillId="0" borderId="0" xfId="0" applyNumberFormat="1" applyFont="1" applyFill="1"/>
    <xf numFmtId="169" fontId="13" fillId="0" borderId="39" xfId="0" applyNumberFormat="1" applyFont="1" applyFill="1" applyBorder="1" applyAlignment="1">
      <alignment horizontal="center"/>
    </xf>
    <xf numFmtId="0" fontId="9" fillId="0" borderId="11" xfId="0" applyFont="1" applyFill="1" applyBorder="1" applyAlignment="1">
      <alignment horizontal="centerContinuous"/>
    </xf>
    <xf numFmtId="0" fontId="9" fillId="0" borderId="0" xfId="0" applyFont="1" applyFill="1" applyBorder="1" applyAlignment="1">
      <alignment horizontal="centerContinuous"/>
    </xf>
    <xf numFmtId="0" fontId="8" fillId="0" borderId="0" xfId="0" applyFont="1" applyFill="1" applyBorder="1" applyAlignment="1">
      <alignment horizontal="centerContinuous"/>
    </xf>
    <xf numFmtId="0" fontId="8" fillId="0" borderId="0" xfId="0" quotePrefix="1" applyFont="1" applyFill="1" applyBorder="1" applyAlignment="1">
      <alignment horizontal="centerContinuous"/>
    </xf>
    <xf numFmtId="0" fontId="8" fillId="0" borderId="0" xfId="0" quotePrefix="1" applyFont="1" applyFill="1" applyBorder="1" applyAlignment="1">
      <alignment horizontal="left"/>
    </xf>
    <xf numFmtId="0" fontId="22" fillId="0" borderId="0" xfId="0" applyFont="1" applyFill="1" applyBorder="1" applyAlignment="1">
      <alignment horizontal="left"/>
    </xf>
    <xf numFmtId="185" fontId="19" fillId="0" borderId="36" xfId="0" applyNumberFormat="1" applyFont="1" applyFill="1" applyBorder="1"/>
    <xf numFmtId="185" fontId="20" fillId="0" borderId="0" xfId="0" applyNumberFormat="1" applyFont="1" applyFill="1" applyBorder="1"/>
    <xf numFmtId="0" fontId="9" fillId="0" borderId="40" xfId="0" applyFont="1" applyFill="1" applyBorder="1" applyAlignment="1">
      <alignment horizontal="left"/>
    </xf>
    <xf numFmtId="0" fontId="9" fillId="0" borderId="9" xfId="0" applyFont="1" applyFill="1" applyBorder="1" applyAlignment="1">
      <alignment horizontal="left"/>
    </xf>
    <xf numFmtId="185" fontId="9" fillId="0" borderId="9" xfId="0" applyNumberFormat="1" applyFont="1" applyFill="1" applyBorder="1" applyAlignment="1">
      <alignment horizontal="right"/>
    </xf>
    <xf numFmtId="185" fontId="9" fillId="0" borderId="41" xfId="0" applyNumberFormat="1" applyFont="1" applyFill="1" applyBorder="1" applyAlignment="1">
      <alignment horizontal="right"/>
    </xf>
    <xf numFmtId="185" fontId="20" fillId="0" borderId="9" xfId="0" applyNumberFormat="1" applyFont="1" applyFill="1" applyBorder="1"/>
    <xf numFmtId="185" fontId="20" fillId="0" borderId="41" xfId="0" applyNumberFormat="1" applyFont="1" applyFill="1" applyBorder="1"/>
    <xf numFmtId="0" fontId="9" fillId="0" borderId="12" xfId="0" applyFont="1" applyFill="1" applyBorder="1" applyAlignment="1">
      <alignment horizontal="left" indent="1"/>
    </xf>
    <xf numFmtId="0" fontId="9" fillId="0" borderId="11" xfId="0" applyFont="1" applyFill="1" applyBorder="1" applyAlignment="1">
      <alignment horizontal="left" indent="1"/>
    </xf>
    <xf numFmtId="185" fontId="9" fillId="0" borderId="11" xfId="0" applyNumberFormat="1" applyFont="1" applyFill="1" applyBorder="1"/>
    <xf numFmtId="185" fontId="9" fillId="0" borderId="8" xfId="0" applyNumberFormat="1" applyFont="1" applyFill="1" applyBorder="1"/>
    <xf numFmtId="0" fontId="9" fillId="0" borderId="32" xfId="0" applyFont="1" applyFill="1" applyBorder="1" applyAlignment="1">
      <alignment horizontal="left" indent="1"/>
    </xf>
    <xf numFmtId="0" fontId="9" fillId="0" borderId="33" xfId="0" applyFont="1" applyFill="1" applyBorder="1" applyAlignment="1">
      <alignment horizontal="left" indent="1"/>
    </xf>
    <xf numFmtId="185" fontId="9" fillId="0" borderId="33" xfId="0" applyNumberFormat="1" applyFont="1" applyFill="1" applyBorder="1"/>
    <xf numFmtId="185" fontId="9" fillId="0" borderId="5" xfId="0" applyNumberFormat="1" applyFont="1" applyFill="1" applyBorder="1"/>
    <xf numFmtId="0" fontId="18" fillId="0" borderId="11" xfId="0" applyFont="1" applyFill="1" applyBorder="1"/>
    <xf numFmtId="0" fontId="22" fillId="0" borderId="0" xfId="0" applyFont="1" applyFill="1" applyBorder="1" applyAlignment="1">
      <alignment horizontal="centerContinuous"/>
    </xf>
    <xf numFmtId="0" fontId="9" fillId="0" borderId="0" xfId="0" quotePrefix="1" applyFont="1" applyFill="1" applyBorder="1" applyAlignment="1">
      <alignment horizontal="left"/>
    </xf>
    <xf numFmtId="3" fontId="18" fillId="0" borderId="0" xfId="0" applyNumberFormat="1" applyFont="1" applyFill="1" applyBorder="1" applyAlignment="1">
      <alignment horizontal="center"/>
    </xf>
    <xf numFmtId="0" fontId="8" fillId="0" borderId="0" xfId="0" applyFont="1" applyFill="1" applyBorder="1" applyAlignment="1">
      <alignment horizontal="left"/>
    </xf>
    <xf numFmtId="185" fontId="18" fillId="0" borderId="0" xfId="0" applyNumberFormat="1" applyFont="1" applyFill="1" applyBorder="1" applyAlignment="1">
      <alignment horizontal="right" wrapText="1"/>
    </xf>
    <xf numFmtId="0" fontId="8" fillId="0" borderId="33" xfId="0" applyFont="1" applyFill="1" applyBorder="1"/>
    <xf numFmtId="0" fontId="9" fillId="0" borderId="0" xfId="0" applyFont="1" applyFill="1" applyAlignment="1">
      <alignment horizontal="centerContinuous"/>
    </xf>
    <xf numFmtId="0" fontId="9" fillId="0" borderId="11" xfId="0" applyFont="1" applyFill="1" applyBorder="1" applyAlignment="1">
      <alignment horizontal="center"/>
    </xf>
    <xf numFmtId="0" fontId="23" fillId="0" borderId="0" xfId="0" applyFont="1" applyFill="1" applyBorder="1" applyAlignment="1">
      <alignment horizontal="centerContinuous"/>
    </xf>
    <xf numFmtId="3" fontId="18" fillId="0" borderId="0" xfId="0" applyNumberFormat="1" applyFont="1" applyFill="1"/>
    <xf numFmtId="1" fontId="9" fillId="0" borderId="0" xfId="0" applyNumberFormat="1" applyFont="1" applyFill="1" applyBorder="1"/>
    <xf numFmtId="1" fontId="8" fillId="0" borderId="0" xfId="0" applyNumberFormat="1" applyFont="1" applyFill="1" applyBorder="1"/>
    <xf numFmtId="1" fontId="23" fillId="0" borderId="0" xfId="0" applyNumberFormat="1" applyFont="1" applyFill="1" applyBorder="1" applyAlignment="1">
      <alignment horizontal="center"/>
    </xf>
    <xf numFmtId="1" fontId="23" fillId="0" borderId="0" xfId="0" applyNumberFormat="1" applyFont="1" applyFill="1" applyBorder="1" applyAlignment="1">
      <alignment horizontal="left"/>
    </xf>
    <xf numFmtId="184" fontId="18" fillId="0" borderId="0" xfId="0" applyNumberFormat="1" applyFont="1" applyFill="1" applyBorder="1"/>
    <xf numFmtId="184" fontId="9" fillId="0" borderId="0" xfId="0" applyNumberFormat="1" applyFont="1" applyFill="1" applyBorder="1"/>
    <xf numFmtId="172" fontId="18" fillId="0" borderId="33" xfId="0" applyNumberFormat="1" applyFont="1" applyFill="1" applyBorder="1"/>
    <xf numFmtId="10" fontId="18" fillId="0" borderId="33" xfId="0" applyNumberFormat="1" applyFont="1" applyFill="1" applyBorder="1"/>
    <xf numFmtId="172" fontId="18" fillId="0" borderId="0" xfId="0" applyNumberFormat="1" applyFont="1" applyFill="1"/>
    <xf numFmtId="172" fontId="18" fillId="0" borderId="0" xfId="0" applyNumberFormat="1" applyFont="1" applyFill="1" applyBorder="1"/>
    <xf numFmtId="10" fontId="18" fillId="0" borderId="0" xfId="0" applyNumberFormat="1" applyFont="1" applyFill="1" applyBorder="1"/>
    <xf numFmtId="0" fontId="30" fillId="0" borderId="0" xfId="1" applyFont="1" applyFill="1" applyAlignment="1" applyProtection="1">
      <alignment horizontal="center" vertical="center" wrapText="1"/>
    </xf>
    <xf numFmtId="10" fontId="18" fillId="0" borderId="0" xfId="0" applyNumberFormat="1" applyFont="1" applyFill="1"/>
    <xf numFmtId="171" fontId="4" fillId="2" borderId="25" xfId="0" applyNumberFormat="1" applyFont="1" applyFill="1" applyBorder="1" applyAlignment="1">
      <alignment horizontal="center"/>
    </xf>
    <xf numFmtId="171" fontId="4" fillId="2" borderId="16" xfId="0" applyNumberFormat="1" applyFont="1" applyFill="1" applyBorder="1" applyAlignment="1">
      <alignment horizontal="center"/>
    </xf>
    <xf numFmtId="0" fontId="5" fillId="2" borderId="0" xfId="0" applyFont="1" applyFill="1" applyAlignment="1">
      <alignment horizontal="left" vertical="center"/>
    </xf>
    <xf numFmtId="0" fontId="39" fillId="0" borderId="0" xfId="0" applyFont="1"/>
    <xf numFmtId="0" fontId="40" fillId="0" borderId="0" xfId="0" applyFont="1"/>
    <xf numFmtId="0" fontId="40" fillId="0" borderId="0" xfId="0" applyFont="1" applyAlignment="1">
      <alignment horizontal="left" indent="1"/>
    </xf>
    <xf numFmtId="0" fontId="40" fillId="0" borderId="0" xfId="0" applyFont="1" applyAlignment="1">
      <alignment horizontal="left" indent="2"/>
    </xf>
    <xf numFmtId="0" fontId="41" fillId="0" borderId="0" xfId="0" applyFont="1" applyFill="1" applyBorder="1"/>
    <xf numFmtId="0" fontId="42" fillId="0" borderId="0" xfId="0" applyFont="1" applyFill="1"/>
    <xf numFmtId="17" fontId="9" fillId="0" borderId="0" xfId="0" applyNumberFormat="1" applyFont="1" applyFill="1" applyBorder="1" applyAlignment="1">
      <alignment horizontal="right" wrapText="1"/>
    </xf>
    <xf numFmtId="0" fontId="18" fillId="0" borderId="8" xfId="0" applyFont="1" applyFill="1" applyBorder="1"/>
    <xf numFmtId="185" fontId="18" fillId="0" borderId="10" xfId="0" applyNumberFormat="1" applyFont="1" applyFill="1" applyBorder="1"/>
    <xf numFmtId="10" fontId="18" fillId="0" borderId="10" xfId="4" applyNumberFormat="1" applyFont="1" applyFill="1" applyBorder="1"/>
    <xf numFmtId="3" fontId="18" fillId="0" borderId="10" xfId="0" applyNumberFormat="1" applyFont="1" applyFill="1" applyBorder="1" applyAlignment="1">
      <alignment horizontal="center"/>
    </xf>
    <xf numFmtId="185" fontId="18" fillId="0" borderId="5" xfId="0" applyNumberFormat="1" applyFont="1" applyFill="1" applyBorder="1"/>
    <xf numFmtId="185" fontId="18" fillId="0" borderId="8" xfId="0" applyNumberFormat="1" applyFont="1" applyFill="1" applyBorder="1"/>
    <xf numFmtId="184" fontId="9" fillId="0" borderId="10" xfId="0" applyNumberFormat="1" applyFont="1" applyFill="1" applyBorder="1"/>
    <xf numFmtId="10" fontId="19" fillId="0" borderId="0" xfId="4" applyNumberFormat="1" applyFont="1" applyFill="1" applyBorder="1" applyProtection="1">
      <protection locked="0"/>
    </xf>
    <xf numFmtId="10" fontId="18" fillId="0" borderId="5" xfId="0" applyNumberFormat="1" applyFont="1" applyFill="1" applyBorder="1"/>
    <xf numFmtId="0" fontId="0" fillId="0" borderId="0" xfId="0"/>
    <xf numFmtId="0" fontId="38" fillId="3" borderId="13" xfId="0" applyFont="1" applyFill="1" applyBorder="1" applyAlignment="1">
      <alignment horizontal="center"/>
    </xf>
    <xf numFmtId="0" fontId="38" fillId="3" borderId="0" xfId="0" applyFont="1" applyFill="1" applyBorder="1" applyAlignment="1">
      <alignment horizontal="center"/>
    </xf>
    <xf numFmtId="0" fontId="38" fillId="3" borderId="10" xfId="0" applyFont="1" applyFill="1" applyBorder="1" applyAlignment="1">
      <alignment horizontal="center"/>
    </xf>
    <xf numFmtId="49" fontId="25" fillId="3" borderId="0" xfId="0" applyNumberFormat="1" applyFont="1" applyFill="1" applyBorder="1" applyAlignment="1">
      <alignment horizontal="center"/>
    </xf>
    <xf numFmtId="0" fontId="37" fillId="3" borderId="13" xfId="0" applyFont="1" applyFill="1" applyBorder="1" applyAlignment="1">
      <alignment horizontal="center"/>
    </xf>
    <xf numFmtId="0" fontId="37" fillId="3" borderId="0" xfId="0" applyFont="1" applyFill="1" applyBorder="1" applyAlignment="1">
      <alignment horizontal="center"/>
    </xf>
    <xf numFmtId="0" fontId="37" fillId="3" borderId="10" xfId="0" applyFont="1" applyFill="1" applyBorder="1" applyAlignment="1">
      <alignment horizontal="center"/>
    </xf>
    <xf numFmtId="0" fontId="24" fillId="3" borderId="13" xfId="0" applyFont="1" applyFill="1" applyBorder="1" applyAlignment="1">
      <alignment horizontal="center"/>
    </xf>
    <xf numFmtId="0" fontId="24" fillId="3" borderId="0" xfId="0" applyFont="1" applyFill="1" applyBorder="1" applyAlignment="1">
      <alignment horizontal="center"/>
    </xf>
    <xf numFmtId="0" fontId="24" fillId="3" borderId="10" xfId="0" applyFont="1" applyFill="1" applyBorder="1" applyAlignment="1">
      <alignment horizontal="center"/>
    </xf>
    <xf numFmtId="0" fontId="1" fillId="3" borderId="13" xfId="0" applyFont="1" applyFill="1" applyBorder="1" applyAlignment="1">
      <alignment horizontal="center"/>
    </xf>
    <xf numFmtId="0" fontId="1" fillId="3" borderId="0" xfId="0" applyFont="1" applyFill="1" applyBorder="1" applyAlignment="1">
      <alignment horizontal="center"/>
    </xf>
    <xf numFmtId="0" fontId="1" fillId="3" borderId="10" xfId="0" applyFont="1" applyFill="1" applyBorder="1" applyAlignment="1">
      <alignment horizontal="center"/>
    </xf>
    <xf numFmtId="0" fontId="11" fillId="3" borderId="40" xfId="0" applyFont="1" applyFill="1" applyBorder="1" applyAlignment="1">
      <alignment horizontal="center"/>
    </xf>
    <xf numFmtId="0" fontId="11" fillId="3" borderId="41" xfId="0" applyFont="1" applyFill="1" applyBorder="1" applyAlignment="1">
      <alignment horizontal="center"/>
    </xf>
    <xf numFmtId="171" fontId="5" fillId="2" borderId="1" xfId="0" applyNumberFormat="1" applyFont="1" applyFill="1" applyBorder="1" applyAlignment="1">
      <alignment horizontal="left"/>
    </xf>
    <xf numFmtId="171" fontId="5" fillId="2" borderId="16" xfId="0" applyNumberFormat="1" applyFont="1" applyFill="1" applyBorder="1" applyAlignment="1">
      <alignment horizontal="left"/>
    </xf>
    <xf numFmtId="171" fontId="5" fillId="2" borderId="2" xfId="0" applyNumberFormat="1" applyFont="1" applyFill="1" applyBorder="1" applyAlignment="1">
      <alignment horizontal="left"/>
    </xf>
    <xf numFmtId="171" fontId="5" fillId="2" borderId="15" xfId="0" applyNumberFormat="1" applyFont="1" applyFill="1" applyBorder="1" applyAlignment="1">
      <alignment horizontal="left"/>
    </xf>
    <xf numFmtId="171" fontId="10" fillId="2" borderId="23" xfId="0" applyNumberFormat="1" applyFont="1" applyFill="1" applyBorder="1" applyAlignment="1">
      <alignment horizontal="left"/>
    </xf>
    <xf numFmtId="171" fontId="10" fillId="2" borderId="25" xfId="0" applyNumberFormat="1" applyFont="1" applyFill="1" applyBorder="1" applyAlignment="1">
      <alignment horizontal="left"/>
    </xf>
    <xf numFmtId="171" fontId="5" fillId="2" borderId="56" xfId="0" applyNumberFormat="1" applyFont="1" applyFill="1" applyBorder="1" applyAlignment="1">
      <alignment horizontal="left"/>
    </xf>
    <xf numFmtId="171" fontId="5" fillId="2" borderId="62" xfId="0" applyNumberFormat="1" applyFont="1" applyFill="1" applyBorder="1" applyAlignment="1">
      <alignment horizontal="left"/>
    </xf>
    <xf numFmtId="169" fontId="5" fillId="2" borderId="1" xfId="0" applyNumberFormat="1" applyFont="1" applyFill="1" applyBorder="1" applyAlignment="1">
      <alignment horizontal="center"/>
    </xf>
    <xf numFmtId="169" fontId="5" fillId="2" borderId="56" xfId="0" applyNumberFormat="1" applyFont="1" applyFill="1" applyBorder="1" applyAlignment="1">
      <alignment horizontal="center"/>
    </xf>
    <xf numFmtId="169" fontId="5" fillId="2" borderId="2" xfId="0" applyNumberFormat="1" applyFont="1" applyFill="1" applyBorder="1" applyAlignment="1">
      <alignment horizontal="center"/>
    </xf>
    <xf numFmtId="169" fontId="5" fillId="2" borderId="62" xfId="0" applyNumberFormat="1" applyFont="1" applyFill="1" applyBorder="1" applyAlignment="1">
      <alignment horizontal="center"/>
    </xf>
    <xf numFmtId="0" fontId="10" fillId="2" borderId="0" xfId="0" applyFont="1" applyFill="1" applyBorder="1" applyAlignment="1">
      <alignment horizontal="center"/>
    </xf>
    <xf numFmtId="0" fontId="5" fillId="2" borderId="60" xfId="0" applyFont="1" applyFill="1" applyBorder="1" applyAlignment="1">
      <alignment horizontal="center" vertical="center"/>
    </xf>
    <xf numFmtId="0" fontId="0" fillId="0" borderId="59" xfId="0" applyBorder="1" applyAlignment="1">
      <alignment horizontal="center" vertical="center"/>
    </xf>
    <xf numFmtId="0" fontId="0" fillId="0" borderId="63" xfId="0" applyBorder="1" applyAlignment="1">
      <alignment horizontal="center" vertical="center"/>
    </xf>
    <xf numFmtId="171" fontId="5" fillId="2" borderId="48" xfId="0" applyNumberFormat="1" applyFont="1" applyFill="1" applyBorder="1" applyAlignment="1">
      <alignment horizontal="center"/>
    </xf>
    <xf numFmtId="171" fontId="5" fillId="2" borderId="50" xfId="0" applyNumberFormat="1" applyFont="1" applyFill="1" applyBorder="1" applyAlignment="1">
      <alignment horizontal="center"/>
    </xf>
    <xf numFmtId="171" fontId="5" fillId="2" borderId="1" xfId="0" applyNumberFormat="1" applyFont="1" applyFill="1" applyBorder="1" applyAlignment="1">
      <alignment horizontal="center"/>
    </xf>
    <xf numFmtId="171" fontId="5" fillId="2" borderId="56" xfId="0" applyNumberFormat="1" applyFont="1" applyFill="1" applyBorder="1" applyAlignment="1">
      <alignment horizontal="center"/>
    </xf>
    <xf numFmtId="171" fontId="5" fillId="2" borderId="2" xfId="0" applyNumberFormat="1" applyFont="1" applyFill="1" applyBorder="1" applyAlignment="1">
      <alignment horizontal="center"/>
    </xf>
    <xf numFmtId="171" fontId="5" fillId="2" borderId="62" xfId="0" applyNumberFormat="1" applyFont="1" applyFill="1" applyBorder="1" applyAlignment="1">
      <alignment horizontal="center"/>
    </xf>
    <xf numFmtId="0" fontId="4" fillId="3" borderId="40" xfId="0" applyFont="1" applyFill="1" applyBorder="1" applyAlignment="1" applyProtection="1">
      <alignment horizontal="center"/>
      <protection locked="0"/>
    </xf>
    <xf numFmtId="0" fontId="4" fillId="3" borderId="9" xfId="0" applyFont="1" applyFill="1" applyBorder="1" applyAlignment="1" applyProtection="1">
      <alignment horizontal="center"/>
      <protection locked="0"/>
    </xf>
    <xf numFmtId="0" fontId="4" fillId="3" borderId="41" xfId="0" applyFont="1" applyFill="1" applyBorder="1" applyAlignment="1" applyProtection="1">
      <alignment horizontal="center"/>
      <protection locked="0"/>
    </xf>
    <xf numFmtId="172" fontId="5" fillId="3" borderId="21" xfId="4" applyNumberFormat="1" applyFont="1" applyFill="1" applyBorder="1" applyAlignment="1" applyProtection="1">
      <alignment horizontal="left" vertical="center"/>
    </xf>
    <xf numFmtId="172" fontId="5" fillId="3" borderId="47" xfId="4" applyNumberFormat="1" applyFont="1" applyFill="1" applyBorder="1" applyAlignment="1" applyProtection="1">
      <alignment horizontal="left" vertical="center"/>
    </xf>
    <xf numFmtId="0" fontId="5" fillId="2" borderId="0" xfId="0" applyFont="1" applyFill="1" applyBorder="1" applyAlignment="1">
      <alignment horizontal="center" vertical="center"/>
    </xf>
    <xf numFmtId="10" fontId="5" fillId="2" borderId="21" xfId="0" applyNumberFormat="1" applyFont="1" applyFill="1" applyBorder="1" applyAlignment="1">
      <alignment horizontal="center" vertical="center"/>
    </xf>
    <xf numFmtId="0" fontId="0" fillId="2" borderId="47" xfId="0" applyFill="1" applyBorder="1" applyAlignment="1">
      <alignment horizontal="center" vertical="center"/>
    </xf>
    <xf numFmtId="0" fontId="5" fillId="2" borderId="10" xfId="0" applyFont="1" applyFill="1" applyBorder="1" applyAlignment="1">
      <alignment horizontal="center" vertical="center"/>
    </xf>
    <xf numFmtId="169" fontId="5" fillId="2" borderId="23" xfId="0" applyNumberFormat="1" applyFont="1" applyFill="1" applyBorder="1" applyAlignment="1">
      <alignment horizontal="center"/>
    </xf>
    <xf numFmtId="169" fontId="5" fillId="2" borderId="61" xfId="0" applyNumberFormat="1" applyFont="1" applyFill="1" applyBorder="1" applyAlignment="1">
      <alignment horizontal="center"/>
    </xf>
    <xf numFmtId="0" fontId="5" fillId="2" borderId="33" xfId="0" applyFont="1" applyFill="1" applyBorder="1" applyAlignment="1">
      <alignment horizontal="center"/>
    </xf>
    <xf numFmtId="0" fontId="5" fillId="2" borderId="12"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5" xfId="0" applyFont="1" applyFill="1" applyBorder="1" applyAlignment="1">
      <alignment horizontal="center" vertical="center"/>
    </xf>
    <xf numFmtId="0" fontId="5" fillId="3" borderId="12" xfId="0" applyFont="1" applyFill="1" applyBorder="1" applyAlignment="1" applyProtection="1">
      <alignment horizontal="left" vertical="center" wrapText="1"/>
    </xf>
    <xf numFmtId="0" fontId="5" fillId="3" borderId="11" xfId="0" applyFont="1" applyFill="1" applyBorder="1" applyAlignment="1" applyProtection="1">
      <alignment horizontal="left" vertical="center" wrapText="1"/>
    </xf>
    <xf numFmtId="0" fontId="5" fillId="3" borderId="8" xfId="0" applyFont="1" applyFill="1" applyBorder="1" applyAlignment="1" applyProtection="1">
      <alignment horizontal="left" vertical="center" wrapText="1"/>
    </xf>
    <xf numFmtId="0" fontId="5" fillId="3" borderId="13"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5" fillId="3" borderId="10" xfId="0" applyFont="1" applyFill="1" applyBorder="1" applyAlignment="1" applyProtection="1">
      <alignment horizontal="left" vertical="center" wrapText="1"/>
    </xf>
    <xf numFmtId="0" fontId="5" fillId="3" borderId="32" xfId="0" applyFont="1" applyFill="1" applyBorder="1" applyAlignment="1" applyProtection="1">
      <alignment horizontal="left" vertical="center" wrapText="1"/>
    </xf>
    <xf numFmtId="0" fontId="5" fillId="3" borderId="33" xfId="0" applyFont="1" applyFill="1" applyBorder="1" applyAlignment="1" applyProtection="1">
      <alignment horizontal="left" vertical="center" wrapText="1"/>
    </xf>
    <xf numFmtId="0" fontId="5" fillId="3" borderId="5" xfId="0" applyFont="1" applyFill="1" applyBorder="1" applyAlignment="1" applyProtection="1">
      <alignment horizontal="left" vertical="center" wrapText="1"/>
    </xf>
    <xf numFmtId="171" fontId="5" fillId="2" borderId="54" xfId="0" applyNumberFormat="1" applyFont="1" applyFill="1" applyBorder="1" applyAlignment="1">
      <alignment horizontal="center" vertical="center"/>
    </xf>
    <xf numFmtId="0" fontId="0" fillId="0" borderId="4" xfId="0" applyBorder="1" applyAlignment="1">
      <alignment horizontal="center" vertical="center"/>
    </xf>
    <xf numFmtId="0" fontId="5" fillId="2" borderId="59"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left" wrapText="1"/>
    </xf>
    <xf numFmtId="0" fontId="5" fillId="2" borderId="10" xfId="0" applyFont="1" applyFill="1" applyBorder="1" applyAlignment="1">
      <alignment horizontal="left" wrapText="1"/>
    </xf>
    <xf numFmtId="0" fontId="5" fillId="2" borderId="0" xfId="0" applyFont="1" applyFill="1" applyBorder="1" applyAlignment="1">
      <alignment horizontal="left" vertical="center" wrapText="1"/>
    </xf>
    <xf numFmtId="10" fontId="4" fillId="3" borderId="21" xfId="4" applyNumberFormat="1" applyFont="1" applyFill="1" applyBorder="1" applyAlignment="1">
      <alignment horizontal="left" vertical="center"/>
    </xf>
    <xf numFmtId="10" fontId="4" fillId="3" borderId="47" xfId="4" applyNumberFormat="1" applyFont="1" applyFill="1" applyBorder="1" applyAlignment="1">
      <alignment horizontal="left" vertical="center"/>
    </xf>
    <xf numFmtId="0" fontId="0" fillId="0" borderId="0" xfId="0" applyBorder="1" applyAlignment="1">
      <alignment horizontal="left" vertical="center" wrapText="1"/>
    </xf>
    <xf numFmtId="10" fontId="5" fillId="2" borderId="21" xfId="0" applyNumberFormat="1" applyFont="1" applyFill="1" applyBorder="1" applyAlignment="1">
      <alignment horizontal="center"/>
    </xf>
    <xf numFmtId="10" fontId="5" fillId="2" borderId="55" xfId="0" applyNumberFormat="1" applyFont="1" applyFill="1" applyBorder="1" applyAlignment="1">
      <alignment horizontal="center"/>
    </xf>
    <xf numFmtId="171" fontId="5" fillId="2" borderId="23" xfId="0" applyNumberFormat="1" applyFont="1" applyFill="1" applyBorder="1" applyAlignment="1">
      <alignment horizontal="center" vertical="center"/>
    </xf>
    <xf numFmtId="171" fontId="5" fillId="2" borderId="1" xfId="0" applyNumberFormat="1" applyFont="1" applyFill="1" applyBorder="1" applyAlignment="1">
      <alignment horizontal="center" vertical="center"/>
    </xf>
    <xf numFmtId="0" fontId="0" fillId="0" borderId="1" xfId="0" applyBorder="1" applyAlignment="1">
      <alignment horizontal="center" vertical="center"/>
    </xf>
    <xf numFmtId="0" fontId="5" fillId="2" borderId="1" xfId="0" applyFont="1" applyFill="1" applyBorder="1" applyAlignment="1">
      <alignment horizontal="center" vertical="center"/>
    </xf>
    <xf numFmtId="0" fontId="0" fillId="0" borderId="2" xfId="0" applyBorder="1" applyAlignment="1">
      <alignment horizontal="center" vertical="center"/>
    </xf>
    <xf numFmtId="10" fontId="5" fillId="2" borderId="47" xfId="0" applyNumberFormat="1" applyFont="1" applyFill="1" applyBorder="1" applyAlignment="1">
      <alignment horizontal="center"/>
    </xf>
    <xf numFmtId="0" fontId="7" fillId="2" borderId="39"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47" xfId="0" applyFont="1" applyFill="1" applyBorder="1" applyAlignment="1">
      <alignment horizontal="center" vertical="center" wrapText="1"/>
    </xf>
    <xf numFmtId="184" fontId="7" fillId="2" borderId="21" xfId="0" applyNumberFormat="1" applyFont="1" applyFill="1" applyBorder="1" applyAlignment="1">
      <alignment horizontal="center" vertical="center" wrapText="1"/>
    </xf>
    <xf numFmtId="184" fontId="7" fillId="2" borderId="47" xfId="0" applyNumberFormat="1" applyFont="1" applyFill="1" applyBorder="1" applyAlignment="1">
      <alignment horizontal="center" vertical="center" wrapText="1"/>
    </xf>
    <xf numFmtId="0" fontId="5" fillId="2" borderId="0" xfId="0" applyFont="1" applyFill="1" applyBorder="1" applyAlignment="1">
      <alignment horizontal="center"/>
    </xf>
    <xf numFmtId="38" fontId="5" fillId="2" borderId="12" xfId="0" applyNumberFormat="1" applyFont="1" applyFill="1" applyBorder="1" applyAlignment="1">
      <alignment horizontal="center" wrapText="1"/>
    </xf>
    <xf numFmtId="38" fontId="5" fillId="2" borderId="11" xfId="0" applyNumberFormat="1" applyFont="1" applyFill="1" applyBorder="1" applyAlignment="1">
      <alignment horizontal="center" wrapText="1"/>
    </xf>
    <xf numFmtId="38" fontId="5" fillId="2" borderId="8" xfId="0" applyNumberFormat="1" applyFont="1" applyFill="1" applyBorder="1" applyAlignment="1">
      <alignment horizontal="center" wrapText="1"/>
    </xf>
    <xf numFmtId="0" fontId="5" fillId="3" borderId="40" xfId="0" applyFont="1" applyFill="1" applyBorder="1" applyAlignment="1">
      <alignment horizontal="center"/>
    </xf>
    <xf numFmtId="0" fontId="5" fillId="3" borderId="41" xfId="0" applyFont="1" applyFill="1" applyBorder="1" applyAlignment="1">
      <alignment horizontal="center"/>
    </xf>
    <xf numFmtId="0" fontId="5" fillId="2" borderId="0"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5" fillId="2" borderId="21"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9" fillId="2" borderId="22" xfId="0" applyFont="1" applyFill="1" applyBorder="1" applyAlignment="1">
      <alignment horizontal="center" vertical="center" wrapText="1"/>
    </xf>
    <xf numFmtId="185" fontId="9" fillId="2" borderId="11" xfId="0" applyNumberFormat="1" applyFont="1" applyFill="1" applyBorder="1" applyAlignment="1">
      <alignment horizontal="left" vertical="center" wrapText="1"/>
    </xf>
    <xf numFmtId="185" fontId="9" fillId="2" borderId="8" xfId="0" applyNumberFormat="1" applyFont="1" applyFill="1" applyBorder="1" applyAlignment="1">
      <alignment horizontal="left" vertical="center" wrapText="1"/>
    </xf>
    <xf numFmtId="185" fontId="9" fillId="2" borderId="33" xfId="0" applyNumberFormat="1" applyFont="1" applyFill="1" applyBorder="1" applyAlignment="1">
      <alignment horizontal="left" vertical="center" wrapText="1"/>
    </xf>
    <xf numFmtId="185" fontId="9" fillId="2" borderId="5" xfId="0" applyNumberFormat="1" applyFont="1" applyFill="1" applyBorder="1" applyAlignment="1">
      <alignment horizontal="left" vertical="center" wrapText="1"/>
    </xf>
    <xf numFmtId="0" fontId="9" fillId="2" borderId="13"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13" xfId="0" applyFont="1" applyFill="1" applyBorder="1" applyAlignment="1">
      <alignment horizontal="center"/>
    </xf>
    <xf numFmtId="0" fontId="5" fillId="2" borderId="0" xfId="0" applyFont="1" applyFill="1" applyAlignment="1">
      <alignment horizontal="center"/>
    </xf>
    <xf numFmtId="0" fontId="33" fillId="2" borderId="0" xfId="0" applyFont="1" applyFill="1" applyBorder="1" applyAlignment="1">
      <alignment horizontal="center" vertical="center" wrapText="1"/>
    </xf>
  </cellXfs>
  <cellStyles count="5">
    <cellStyle name="Hipervínculo" xfId="1" builtinId="8"/>
    <cellStyle name="Millares" xfId="2" builtinId="3"/>
    <cellStyle name="Moneda" xfId="3" builtinId="4"/>
    <cellStyle name="Normal" xfId="0" builtinId="0"/>
    <cellStyle name="Porcentual" xfId="4"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s-MX"/>
  <c:chart>
    <c:plotArea>
      <c:layout>
        <c:manualLayout>
          <c:layoutTarget val="inner"/>
          <c:xMode val="edge"/>
          <c:yMode val="edge"/>
          <c:x val="0.1333337466944032"/>
          <c:y val="5.8035714285714288E-2"/>
          <c:w val="0.72063715475308399"/>
          <c:h val="0.8258928571428571"/>
        </c:manualLayout>
      </c:layout>
      <c:lineChart>
        <c:grouping val="standard"/>
        <c:ser>
          <c:idx val="0"/>
          <c:order val="0"/>
          <c:spPr>
            <a:ln w="25400">
              <a:solidFill>
                <a:srgbClr val="000080"/>
              </a:solidFill>
              <a:prstDash val="solid"/>
            </a:ln>
          </c:spPr>
          <c:marker>
            <c:symbol val="none"/>
          </c:marker>
          <c:val>
            <c:numRef>
              <c:f>Hoja1!$A$1:$A$9</c:f>
              <c:numCache>
                <c:formatCode>0.00%</c:formatCode>
                <c:ptCount val="9"/>
                <c:pt idx="0">
                  <c:v>0</c:v>
                </c:pt>
                <c:pt idx="1">
                  <c:v>0</c:v>
                </c:pt>
                <c:pt idx="2">
                  <c:v>0</c:v>
                </c:pt>
                <c:pt idx="3">
                  <c:v>0</c:v>
                </c:pt>
                <c:pt idx="4">
                  <c:v>0</c:v>
                </c:pt>
                <c:pt idx="5">
                  <c:v>0</c:v>
                </c:pt>
                <c:pt idx="6">
                  <c:v>0</c:v>
                </c:pt>
                <c:pt idx="7">
                  <c:v>0</c:v>
                </c:pt>
                <c:pt idx="8">
                  <c:v>0</c:v>
                </c:pt>
              </c:numCache>
            </c:numRef>
          </c:val>
          <c:smooth val="1"/>
        </c:ser>
        <c:marker val="1"/>
        <c:axId val="102479360"/>
        <c:axId val="102481920"/>
      </c:lineChart>
      <c:catAx>
        <c:axId val="102479360"/>
        <c:scaling>
          <c:orientation val="minMax"/>
        </c:scaling>
        <c:axPos val="b"/>
        <c:title>
          <c:tx>
            <c:rich>
              <a:bodyPr/>
              <a:lstStyle/>
              <a:p>
                <a:pPr>
                  <a:defRPr sz="700" b="1" i="0" u="none" strike="noStrike" baseline="0">
                    <a:solidFill>
                      <a:srgbClr val="000000"/>
                    </a:solidFill>
                    <a:latin typeface="Arial"/>
                    <a:ea typeface="Arial"/>
                    <a:cs typeface="Arial"/>
                  </a:defRPr>
                </a:pPr>
                <a:r>
                  <a:t>Años</a:t>
                </a:r>
              </a:p>
            </c:rich>
          </c:tx>
          <c:layout>
            <c:manualLayout>
              <c:xMode val="edge"/>
              <c:yMode val="edge"/>
              <c:x val="1.9047678099200455E-2"/>
              <c:y val="0.8794642857142857"/>
            </c:manualLayout>
          </c:layout>
          <c:spPr>
            <a:noFill/>
            <a:ln w="25400">
              <a:noFill/>
            </a:ln>
          </c:spPr>
        </c:title>
        <c:numFmt formatCode="General" sourceLinked="0"/>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s-MX"/>
          </a:p>
        </c:txPr>
        <c:crossAx val="102481920"/>
        <c:crosses val="autoZero"/>
        <c:auto val="1"/>
        <c:lblAlgn val="ctr"/>
        <c:lblOffset val="100"/>
        <c:tickLblSkip val="1"/>
        <c:tickMarkSkip val="1"/>
      </c:catAx>
      <c:valAx>
        <c:axId val="102481920"/>
        <c:scaling>
          <c:orientation val="minMax"/>
        </c:scaling>
        <c:axPos val="r"/>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s-MX"/>
          </a:p>
        </c:txPr>
        <c:crossAx val="102479360"/>
        <c:crosses val="max"/>
        <c:crossBetween val="midCat"/>
      </c:valAx>
      <c:spPr>
        <a:solidFill>
          <a:srgbClr val="FFFFFF"/>
        </a:solidFill>
        <a:ln w="12700">
          <a:solidFill>
            <a:srgbClr val="FFFFFF"/>
          </a:solidFill>
          <a:prstDash val="solid"/>
        </a:ln>
      </c:spPr>
    </c:plotArea>
    <c:plotVisOnly val="1"/>
    <c:dispBlanksAs val="gap"/>
  </c:chart>
  <c:spPr>
    <a:solidFill>
      <a:srgbClr val="00CC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s-MX"/>
    </a:p>
  </c:txPr>
  <c:printSettings>
    <c:headerFooter alignWithMargins="0"/>
    <c:pageMargins b="1" l="0.75" r="0.75" t="1" header="0" footer="0"/>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MX"/>
  <c:chart>
    <c:plotArea>
      <c:layout>
        <c:manualLayout>
          <c:layoutTarget val="inner"/>
          <c:xMode val="edge"/>
          <c:yMode val="edge"/>
          <c:x val="0.10869581700040185"/>
          <c:y val="0.10683805270955492"/>
          <c:w val="0.71118120265977214"/>
          <c:h val="0.75213989107526658"/>
        </c:manualLayout>
      </c:layout>
      <c:lineChart>
        <c:grouping val="standard"/>
        <c:ser>
          <c:idx val="0"/>
          <c:order val="0"/>
          <c:spPr>
            <a:ln w="25400">
              <a:solidFill>
                <a:srgbClr val="000080"/>
              </a:solidFill>
              <a:prstDash val="solid"/>
            </a:ln>
          </c:spPr>
          <c:marker>
            <c:symbol val="none"/>
          </c:marker>
          <c:val>
            <c:numRef>
              <c:f>Hoja1!$A$15:$A$23</c:f>
              <c:numCache>
                <c:formatCode>0.00%</c:formatCode>
                <c:ptCount val="9"/>
                <c:pt idx="0">
                  <c:v>0</c:v>
                </c:pt>
                <c:pt idx="1">
                  <c:v>0</c:v>
                </c:pt>
                <c:pt idx="2">
                  <c:v>0</c:v>
                </c:pt>
                <c:pt idx="3">
                  <c:v>0</c:v>
                </c:pt>
                <c:pt idx="4">
                  <c:v>0</c:v>
                </c:pt>
                <c:pt idx="5">
                  <c:v>0</c:v>
                </c:pt>
                <c:pt idx="6">
                  <c:v>0</c:v>
                </c:pt>
                <c:pt idx="7">
                  <c:v>0</c:v>
                </c:pt>
                <c:pt idx="8">
                  <c:v>0</c:v>
                </c:pt>
              </c:numCache>
            </c:numRef>
          </c:val>
        </c:ser>
        <c:marker val="1"/>
        <c:axId val="59054720"/>
        <c:axId val="59081472"/>
      </c:lineChart>
      <c:catAx>
        <c:axId val="59054720"/>
        <c:scaling>
          <c:orientation val="minMax"/>
        </c:scaling>
        <c:axPos val="b"/>
        <c:title>
          <c:tx>
            <c:rich>
              <a:bodyPr/>
              <a:lstStyle/>
              <a:p>
                <a:pPr>
                  <a:defRPr sz="800" b="1" i="0" u="none" strike="noStrike" baseline="0">
                    <a:solidFill>
                      <a:srgbClr val="000000"/>
                    </a:solidFill>
                    <a:latin typeface="Arial"/>
                    <a:ea typeface="Arial"/>
                    <a:cs typeface="Arial"/>
                  </a:defRPr>
                </a:pPr>
                <a:r>
                  <a:t>Años</a:t>
                </a:r>
              </a:p>
            </c:rich>
          </c:tx>
          <c:layout>
            <c:manualLayout>
              <c:xMode val="edge"/>
              <c:yMode val="edge"/>
              <c:x val="1.5527973857200264E-2"/>
              <c:y val="0.89316612065187906"/>
            </c:manualLayout>
          </c:layout>
          <c:spPr>
            <a:noFill/>
            <a:ln w="25400">
              <a:noFill/>
            </a:ln>
          </c:spPr>
        </c:title>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59081472"/>
        <c:crosses val="autoZero"/>
        <c:auto val="1"/>
        <c:lblAlgn val="ctr"/>
        <c:lblOffset val="100"/>
        <c:tickLblSkip val="1"/>
        <c:tickMarkSkip val="1"/>
      </c:catAx>
      <c:valAx>
        <c:axId val="59081472"/>
        <c:scaling>
          <c:orientation val="minMax"/>
        </c:scaling>
        <c:axPos val="r"/>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59054720"/>
        <c:crosses val="max"/>
        <c:crossBetween val="midCat"/>
      </c:valAx>
      <c:spPr>
        <a:solidFill>
          <a:srgbClr val="FFFFFF"/>
        </a:solidFill>
        <a:ln w="12700">
          <a:solidFill>
            <a:srgbClr val="808080"/>
          </a:solidFill>
          <a:prstDash val="solid"/>
        </a:ln>
      </c:spPr>
    </c:plotArea>
    <c:plotVisOnly val="1"/>
    <c:dispBlanksAs val="gap"/>
  </c:chart>
  <c:spPr>
    <a:solidFill>
      <a:srgbClr val="00CC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s-MX"/>
    </a:p>
  </c:txPr>
  <c:printSettings>
    <c:headerFooter alignWithMargins="0"/>
    <c:pageMargins b="1" l="0.75" r="0.75"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MX"/>
  <c:chart>
    <c:view3D>
      <c:hPercent val="30"/>
      <c:depthPercent val="170"/>
      <c:rAngAx val="1"/>
    </c:view3D>
    <c:floor>
      <c:spPr>
        <a:solidFill>
          <a:srgbClr val="C0C0C0"/>
        </a:solid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6.8493196498552886E-2"/>
          <c:y val="1.7857142857142856E-2"/>
          <c:w val="0.92602801666043499"/>
          <c:h val="0.8526785714285714"/>
        </c:manualLayout>
      </c:layout>
      <c:bar3DChart>
        <c:barDir val="col"/>
        <c:grouping val="clustered"/>
        <c:ser>
          <c:idx val="0"/>
          <c:order val="0"/>
          <c:spPr>
            <a:solidFill>
              <a:srgbClr val="FFCC00"/>
            </a:solidFill>
            <a:ln w="12700">
              <a:solidFill>
                <a:srgbClr val="000000"/>
              </a:solidFill>
              <a:prstDash val="solid"/>
            </a:ln>
          </c:spPr>
          <c:val>
            <c:numRef>
              <c:f>Hoja1!$B$27:$AK$27</c:f>
              <c:numCache>
                <c:formatCode>_-"$"* #,##0.00_-;\-"$"* #,##0.00_-;_-"$"*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er>
        <c:gapWidth val="20"/>
        <c:gapDepth val="170"/>
        <c:shape val="box"/>
        <c:axId val="59101184"/>
        <c:axId val="59102720"/>
        <c:axId val="0"/>
      </c:bar3DChart>
      <c:catAx>
        <c:axId val="59101184"/>
        <c:scaling>
          <c:orientation val="minMax"/>
        </c:scaling>
        <c:axPos val="b"/>
        <c:numFmt formatCode="General" sourceLinked="1"/>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MX"/>
          </a:p>
        </c:txPr>
        <c:crossAx val="59102720"/>
        <c:crosses val="autoZero"/>
        <c:auto val="1"/>
        <c:lblAlgn val="ctr"/>
        <c:lblOffset val="100"/>
        <c:tickLblSkip val="2"/>
        <c:tickMarkSkip val="1"/>
      </c:catAx>
      <c:valAx>
        <c:axId val="59102720"/>
        <c:scaling>
          <c:orientation val="minMax"/>
        </c:scaling>
        <c:axPos val="l"/>
        <c:majorGridlines>
          <c:spPr>
            <a:ln w="3175">
              <a:solidFill>
                <a:srgbClr val="000000"/>
              </a:solidFill>
              <a:prstDash val="solid"/>
            </a:ln>
          </c:spPr>
        </c:majorGridlines>
        <c:numFmt formatCode="_-&quot;$&quot;* #,##0.00_-;\-&quot;$&quot;* #,##0.00_-;_-&quot;$&quot;* &quot;-&quot;??_-;_-@_-"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MX"/>
          </a:p>
        </c:txPr>
        <c:crossAx val="59101184"/>
        <c:crosses val="autoZero"/>
        <c:crossBetween val="between"/>
      </c:valAx>
      <c:spPr>
        <a:noFill/>
        <a:ln w="25400">
          <a:noFill/>
        </a:ln>
      </c:spPr>
    </c:plotArea>
    <c:plotVisOnly val="1"/>
    <c:dispBlanksAs val="gap"/>
  </c:chart>
  <c:spPr>
    <a:solidFill>
      <a:srgbClr val="00CCFF"/>
    </a:solidFill>
    <a:ln w="3175">
      <a:solidFill>
        <a:srgbClr val="000000"/>
      </a:solidFill>
      <a:prstDash val="solid"/>
    </a:ln>
  </c:spPr>
  <c:txPr>
    <a:bodyPr/>
    <a:lstStyle/>
    <a:p>
      <a:pPr>
        <a:defRPr sz="1150" b="0" i="0" u="none" strike="noStrike" baseline="0">
          <a:solidFill>
            <a:srgbClr val="000000"/>
          </a:solidFill>
          <a:latin typeface="Arial"/>
          <a:ea typeface="Arial"/>
          <a:cs typeface="Arial"/>
        </a:defRPr>
      </a:pPr>
      <a:endParaRPr lang="es-MX"/>
    </a:p>
  </c:txPr>
  <c:printSettings>
    <c:headerFooter alignWithMargins="0"/>
    <c:pageMargins b="1" l="0.75" r="0.75" t="1" header="0" footer="0"/>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14</xdr:row>
      <xdr:rowOff>19050</xdr:rowOff>
    </xdr:from>
    <xdr:to>
      <xdr:col>10</xdr:col>
      <xdr:colOff>1047750</xdr:colOff>
      <xdr:row>90</xdr:row>
      <xdr:rowOff>142875</xdr:rowOff>
    </xdr:to>
    <xdr:sp macro="" textlink="">
      <xdr:nvSpPr>
        <xdr:cNvPr id="11265" name="Text Box 1"/>
        <xdr:cNvSpPr txBox="1">
          <a:spLocks noChangeArrowheads="1"/>
        </xdr:cNvSpPr>
      </xdr:nvSpPr>
      <xdr:spPr bwMode="auto">
        <a:xfrm>
          <a:off x="400050" y="2324100"/>
          <a:ext cx="6781800" cy="13754100"/>
        </a:xfrm>
        <a:prstGeom prst="rect">
          <a:avLst/>
        </a:prstGeom>
        <a:noFill/>
        <a:ln w="9525">
          <a:noFill/>
          <a:miter lim="800000"/>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a:cs typeface="Arial"/>
            </a:rPr>
            <a:t>Proyecciones Financieras:</a:t>
          </a:r>
        </a:p>
        <a:p>
          <a:pPr algn="l" rtl="0">
            <a:defRPr sz="1000"/>
          </a:pPr>
          <a:endParaRPr lang="es-MX" sz="1000" b="0" i="0" u="none" strike="noStrike" baseline="0">
            <a:solidFill>
              <a:srgbClr val="000000"/>
            </a:solidFill>
            <a:latin typeface="Arial"/>
            <a:cs typeface="Arial"/>
          </a:endParaRPr>
        </a:p>
        <a:p>
          <a:pPr algn="l" rtl="0">
            <a:defRPr sz="1000"/>
          </a:pPr>
          <a:r>
            <a:rPr lang="es-MX" sz="1000" b="0" i="0" u="none" strike="noStrike" baseline="0">
              <a:solidFill>
                <a:srgbClr val="000000"/>
              </a:solidFill>
              <a:latin typeface="Arial"/>
              <a:cs typeface="Arial"/>
            </a:rPr>
            <a:t>Todo plan de negocios debe incluir un apartado de proyecciones financieras, y todo negocio, con o sin plan de negocios, debe de contar con una proyección adecuada de ventas, utilidades y efectivo disponible. </a:t>
          </a:r>
        </a:p>
        <a:p>
          <a:pPr algn="l" rtl="0">
            <a:defRPr sz="1000"/>
          </a:pPr>
          <a:r>
            <a:rPr lang="es-MX" sz="1000" b="0" i="0" u="none" strike="noStrike" baseline="0">
              <a:solidFill>
                <a:srgbClr val="000000"/>
              </a:solidFill>
              <a:latin typeface="Arial"/>
              <a:cs typeface="Arial"/>
            </a:rPr>
            <a:t>El gran problema es que la mayoría de la gente no sabe hacer proyecciones, y es difícil encontrar programas de apoyo específicos para esta tarea. Por esto, hemos desarrollado un software que te puede ayudar incluso si no tienes experiencia en contabilidad y finanzas. </a:t>
          </a:r>
        </a:p>
        <a:p>
          <a:pPr algn="l" rtl="0">
            <a:defRPr sz="1000"/>
          </a:pPr>
          <a:r>
            <a:rPr lang="es-MX" sz="1000" b="0" i="0" u="none" strike="noStrike" baseline="0">
              <a:solidFill>
                <a:srgbClr val="000000"/>
              </a:solidFill>
              <a:latin typeface="Arial"/>
              <a:cs typeface="Arial"/>
            </a:rPr>
            <a:t>Este archivo en Excel te ayudará a desarrollar cinco años de proyecciones financieras vía estados financieros pro forma.  Pro forma significa proyectado. </a:t>
          </a:r>
        </a:p>
        <a:p>
          <a:pPr algn="l" rtl="0">
            <a:defRPr sz="1000"/>
          </a:pPr>
          <a:r>
            <a:rPr lang="es-MX" sz="1000" b="0" i="0" u="none" strike="noStrike" baseline="0">
              <a:solidFill>
                <a:srgbClr val="000000"/>
              </a:solidFill>
              <a:latin typeface="Arial"/>
              <a:cs typeface="Arial"/>
            </a:rPr>
            <a:t>El programa está diseñado para un nivel de conocimiento elemental sobre estados financieros y proyección de ventas, lo único que se requiere es que tengas pleno conocimiento de tu empresa o proyecto, de cuanto puedes vender, de tu capacidad instalada, del mercado, del personal que requieres y de las inversiones que estimas hacer en activos fijos. </a:t>
          </a:r>
        </a:p>
        <a:p>
          <a:pPr algn="l" rtl="0">
            <a:defRPr sz="1000"/>
          </a:pPr>
          <a:r>
            <a:rPr lang="es-MX" sz="1000" b="0" i="0" u="none" strike="noStrike" baseline="0">
              <a:solidFill>
                <a:srgbClr val="000000"/>
              </a:solidFill>
              <a:latin typeface="Arial"/>
              <a:cs typeface="Arial"/>
            </a:rPr>
            <a:t>Es la primera versión que se hace, por lo que puede contener errores, por lo que se recomienda que una vez llenado los espacios, y teniendo los estados pro forma, se revisen cuidadosamente. </a:t>
          </a:r>
        </a:p>
        <a:p>
          <a:pPr algn="l" rtl="0">
            <a:defRPr sz="1000"/>
          </a:pPr>
          <a:r>
            <a:rPr lang="es-MX" sz="1000" b="0" i="0" u="none" strike="noStrike" baseline="0">
              <a:solidFill>
                <a:srgbClr val="000000"/>
              </a:solidFill>
              <a:latin typeface="Arial"/>
              <a:cs typeface="Arial"/>
            </a:rPr>
            <a:t>El archivo está en Excel y se puede abrir con o sin macros, no hay diferencia. </a:t>
          </a:r>
        </a:p>
        <a:p>
          <a:pPr algn="l" rtl="0">
            <a:defRPr sz="1000"/>
          </a:pPr>
          <a:endParaRPr lang="es-MX" sz="1000" b="0" i="0" u="none" strike="noStrike" baseline="0">
            <a:solidFill>
              <a:srgbClr val="000000"/>
            </a:solidFill>
            <a:latin typeface="Arial"/>
            <a:cs typeface="Arial"/>
          </a:endParaRPr>
        </a:p>
        <a:p>
          <a:pPr algn="l" rtl="0">
            <a:defRPr sz="1000"/>
          </a:pPr>
          <a:r>
            <a:rPr lang="es-MX" sz="1000" b="0" i="0" u="none" strike="noStrike" baseline="0">
              <a:solidFill>
                <a:srgbClr val="000000"/>
              </a:solidFill>
              <a:latin typeface="Arial"/>
              <a:cs typeface="Arial"/>
            </a:rPr>
            <a:t>Instrucciones de uso:</a:t>
          </a:r>
        </a:p>
        <a:p>
          <a:pPr algn="l" rtl="0">
            <a:defRPr sz="1000"/>
          </a:pPr>
          <a:endParaRPr lang="es-MX" sz="1000" b="0" i="0" u="none" strike="noStrike" baseline="0">
            <a:solidFill>
              <a:srgbClr val="000000"/>
            </a:solidFill>
            <a:latin typeface="Arial"/>
            <a:cs typeface="Arial"/>
          </a:endParaRPr>
        </a:p>
        <a:p>
          <a:pPr algn="l" rtl="0">
            <a:defRPr sz="1000"/>
          </a:pPr>
          <a:r>
            <a:rPr lang="es-MX" sz="1000" b="0" i="0" u="none" strike="noStrike" baseline="0">
              <a:solidFill>
                <a:srgbClr val="000000"/>
              </a:solidFill>
              <a:latin typeface="Arial"/>
              <a:cs typeface="Arial"/>
            </a:rPr>
            <a:t>1. Haz clic en el vínculo de ...... para “bajar” el archivo de Excel. Si no se abre, haz clic en el vínculo con el botón derecho del mouse y selecciona guardar archivo. El archivo mide cerca de 1.5 megas, por lo que puede tardarse un poco en abrir.</a:t>
          </a:r>
        </a:p>
        <a:p>
          <a:pPr algn="l" rtl="0">
            <a:defRPr sz="1000"/>
          </a:pPr>
          <a:r>
            <a:rPr lang="es-MX" sz="1000" b="0" i="0" u="none" strike="noStrike" baseline="0">
              <a:solidFill>
                <a:srgbClr val="000000"/>
              </a:solidFill>
              <a:latin typeface="Arial"/>
              <a:cs typeface="Arial"/>
            </a:rPr>
            <a:t>2. Cuando se abre el archivo aparece la hoja de portada en la cual solo se indican los derechos de autoría. </a:t>
          </a:r>
        </a:p>
        <a:p>
          <a:pPr algn="l" rtl="0">
            <a:defRPr sz="1000"/>
          </a:pPr>
          <a:r>
            <a:rPr lang="es-MX" sz="1000" b="0" i="0" u="none" strike="noStrike" baseline="0">
              <a:solidFill>
                <a:srgbClr val="000000"/>
              </a:solidFill>
              <a:latin typeface="Arial"/>
              <a:cs typeface="Arial"/>
            </a:rPr>
            <a:t>3. Pasa a la hoja de instrucciones, donde verás estas mismas instrucciones. </a:t>
          </a:r>
        </a:p>
        <a:p>
          <a:pPr algn="l" rtl="0">
            <a:defRPr sz="1000"/>
          </a:pPr>
          <a:r>
            <a:rPr lang="es-MX" sz="1000" b="0" i="0" u="none" strike="noStrike" baseline="0">
              <a:solidFill>
                <a:srgbClr val="000000"/>
              </a:solidFill>
              <a:latin typeface="Arial"/>
              <a:cs typeface="Arial"/>
            </a:rPr>
            <a:t>4. Pasa a la hoja de ingresos. Esta es la más importante, ya que en esta elaborarás tu proyección de ventas a tres años, y el programa automáticamente calculará las ventas de los siguientes dos años para tener un total de 5. </a:t>
          </a:r>
        </a:p>
        <a:p>
          <a:pPr algn="l" rtl="0">
            <a:defRPr sz="1000"/>
          </a:pPr>
          <a:r>
            <a:rPr lang="es-MX" sz="1000" b="0" i="0" u="none" strike="noStrike" baseline="0">
              <a:solidFill>
                <a:srgbClr val="000000"/>
              </a:solidFill>
              <a:latin typeface="Arial"/>
              <a:cs typeface="Arial"/>
            </a:rPr>
            <a:t>a. Llena la información de las casillas blancas, poniendo el nombre de la empresa, seleccionar si vende productos, servicio o ambos (seleccionar solo una opción), selecciona en que lugares vende la empresa, y si los ingresos son por venta directa o por comisiones de venta. </a:t>
          </a:r>
        </a:p>
        <a:p>
          <a:pPr algn="l" rtl="0">
            <a:defRPr sz="1000"/>
          </a:pPr>
          <a:r>
            <a:rPr lang="es-MX" sz="1000" b="0" i="0" u="none" strike="noStrike" baseline="0">
              <a:solidFill>
                <a:srgbClr val="000000"/>
              </a:solidFill>
              <a:latin typeface="Arial"/>
              <a:cs typeface="Arial"/>
            </a:rPr>
            <a:t>b. Pasa al inciso que se te indique en la hoja. Si pasaste al inciso 2.1, debes primero que nada seleccionar cuantas líneas de productos ó servicios vende tu empresa, por ejemplo, Bimbo vende más de 20 productos distintos. El programa solo te permite hasta 10 productos y 10 servicios. </a:t>
          </a:r>
        </a:p>
        <a:p>
          <a:pPr algn="l" rtl="0">
            <a:defRPr sz="1000"/>
          </a:pPr>
          <a:r>
            <a:rPr lang="es-MX" sz="1000" b="0" i="0" u="none" strike="noStrike" baseline="0">
              <a:solidFill>
                <a:srgbClr val="000000"/>
              </a:solidFill>
              <a:latin typeface="Arial"/>
              <a:cs typeface="Arial"/>
            </a:rPr>
            <a:t>c. Inmediatamente después el programa te pide que llenes la información sobre el precio de los productos (si vendes productos) ó más abajo te pide el precio de los servicios (si vendes servicios y/o ambos) para cada producto/servicio y para cada región en la que vendes. Estos son precios unitarios. </a:t>
          </a:r>
        </a:p>
        <a:p>
          <a:pPr algn="l" rtl="0">
            <a:defRPr sz="1000"/>
          </a:pPr>
          <a:r>
            <a:rPr lang="es-MX" sz="1000" b="0" i="0" u="none" strike="noStrike" baseline="0">
              <a:solidFill>
                <a:srgbClr val="000000"/>
              </a:solidFill>
              <a:latin typeface="Arial"/>
              <a:cs typeface="Arial"/>
            </a:rPr>
            <a:t>d. El siguiente paso (2.1.3) consiste en dar información sobre aumentos en el precio del producto o servicio anualizado sin contar la inflación, es decir, el incremento que tendrán tus precios si es que planeas subirlos, lo cual no siempre es recomendable. </a:t>
          </a:r>
        </a:p>
        <a:p>
          <a:pPr algn="l" rtl="0">
            <a:defRPr sz="1000"/>
          </a:pPr>
          <a:r>
            <a:rPr lang="es-MX" sz="1000" b="0" i="0" u="none" strike="noStrike" baseline="0">
              <a:solidFill>
                <a:srgbClr val="000000"/>
              </a:solidFill>
              <a:latin typeface="Arial"/>
              <a:cs typeface="Arial"/>
            </a:rPr>
            <a:t>e. Inmediatamente después te pide que escribas la inflación esperada para los siguientes cinco años, que en México está alrededor del 5% anual.</a:t>
          </a:r>
        </a:p>
        <a:p>
          <a:pPr algn="l" rtl="0">
            <a:defRPr sz="1000"/>
          </a:pPr>
          <a:r>
            <a:rPr lang="es-MX" sz="1000" b="0" i="0" u="none" strike="noStrike" baseline="0">
              <a:solidFill>
                <a:srgbClr val="000000"/>
              </a:solidFill>
              <a:latin typeface="Arial"/>
              <a:cs typeface="Arial"/>
            </a:rPr>
            <a:t>f. El punto 2.1.4 se refiere a las ventas unitarias de productos y/o servicios. Las ventas unitarias son en unidades de productos o servicios, es decir, cuantos productos/servicios piensas vender para el primer mes, y nada más para el primer mes. No trates de poner ventas unitarias para los siguientes meses, eso lo harás después. Toma nota de que las ventas unitarias no están en pesos o dólares, ya que son por unidad vendida. </a:t>
          </a:r>
        </a:p>
        <a:p>
          <a:pPr algn="l" rtl="0">
            <a:defRPr sz="1000"/>
          </a:pPr>
          <a:r>
            <a:rPr lang="es-MX" sz="1000" b="0" i="0" u="none" strike="noStrike" baseline="0">
              <a:solidFill>
                <a:srgbClr val="000000"/>
              </a:solidFill>
              <a:latin typeface="Arial"/>
              <a:cs typeface="Arial"/>
            </a:rPr>
            <a:t>g. A la altura del renglón #100, el programa te pide ahora si el incremento mensual de tus ventas. Es importante que consideres que estas escribiendo el porcentaje de incremento en ventas por cada mes durante cada trimestre por tres años. Este porcentaje lo debes de escribir usando las flechas que aparecen en cada cuadro en las celdas blancas. El porcentaje que escribas sobre cada celda usando las flechas se asume como el porcentaje de crecimiento de cada mes durante ese trimestre en particular. </a:t>
          </a:r>
        </a:p>
        <a:p>
          <a:pPr algn="l" rtl="0">
            <a:defRPr sz="1000"/>
          </a:pPr>
          <a:r>
            <a:rPr lang="es-MX" sz="1000" b="0" i="0" u="none" strike="noStrike" baseline="0">
              <a:solidFill>
                <a:srgbClr val="000000"/>
              </a:solidFill>
              <a:latin typeface="Arial"/>
              <a:cs typeface="Arial"/>
            </a:rPr>
            <a:t>h. El siguiente cuadro te pide el incremento porcentual de ventas mensuales para ventas internacionales. </a:t>
          </a:r>
        </a:p>
        <a:p>
          <a:pPr algn="l" rtl="0">
            <a:defRPr sz="1000"/>
          </a:pPr>
          <a:r>
            <a:rPr lang="es-MX" sz="1000" b="0" i="0" u="none" strike="noStrike" baseline="0">
              <a:solidFill>
                <a:srgbClr val="000000"/>
              </a:solidFill>
              <a:latin typeface="Arial"/>
              <a:cs typeface="Arial"/>
            </a:rPr>
            <a:t>i. Finalmente, la gráfica 2.2 te muestra tus ventas mensuales para cinco años de acuerdo a tus proyecciones. </a:t>
          </a:r>
        </a:p>
        <a:p>
          <a:pPr algn="l" rtl="0">
            <a:defRPr sz="1000"/>
          </a:pPr>
          <a:r>
            <a:rPr lang="es-MX" sz="1000" b="0" i="0" u="none" strike="noStrike" baseline="0">
              <a:solidFill>
                <a:srgbClr val="000000"/>
              </a:solidFill>
              <a:latin typeface="Arial"/>
              <a:cs typeface="Arial"/>
            </a:rPr>
            <a:t>5. Pasa a la hoja de equipo de trabajo. Esta hoja es muy sencilla. Sólo debes de seleccionar en la primera columna, usando las flechas, los puestos qie requieres en tu empresa. Después en la siguiente columna debes seleccionar el número de puestos de cada uno. Escribe el sueldo mensual de cada persona contratada o por contratarse, y finalmente escribe usando las flechas si el empleado recibe algún porcentaje sobre las ventas totales.</a:t>
          </a:r>
        </a:p>
        <a:p>
          <a:pPr algn="l" rtl="0">
            <a:defRPr sz="1000"/>
          </a:pPr>
          <a:r>
            <a:rPr lang="es-MX" sz="1000" b="0" i="0" u="none" strike="noStrike" baseline="0">
              <a:solidFill>
                <a:srgbClr val="000000"/>
              </a:solidFill>
              <a:latin typeface="Arial"/>
              <a:cs typeface="Arial"/>
            </a:rPr>
            <a:t>6. Pasa a la hoja de gastos, y llena la información de gastos para la parte de gastos fijos para la oficina corporativa y para la planta, en caso de que tengas las dos por separado. No es necesario llenar toda la información si no aplica cada uno de los renglones, puedes dejar espacios en blanco. </a:t>
          </a:r>
        </a:p>
        <a:p>
          <a:pPr algn="l" rtl="0">
            <a:defRPr sz="1000"/>
          </a:pPr>
          <a:r>
            <a:rPr lang="es-MX" sz="1000" b="0" i="0" u="none" strike="noStrike" baseline="0">
              <a:solidFill>
                <a:srgbClr val="000000"/>
              </a:solidFill>
              <a:latin typeface="Arial"/>
              <a:cs typeface="Arial"/>
            </a:rPr>
            <a:t>7. Escribe en esa misma sección el incremento mensual sin contar inflación de los costos fijos. </a:t>
          </a:r>
        </a:p>
        <a:p>
          <a:pPr algn="l" rtl="0">
            <a:defRPr sz="1000"/>
          </a:pPr>
          <a:r>
            <a:rPr lang="es-MX" sz="1000" b="0" i="0" u="none" strike="noStrike" baseline="0">
              <a:solidFill>
                <a:srgbClr val="000000"/>
              </a:solidFill>
              <a:latin typeface="Arial"/>
              <a:cs typeface="Arial"/>
            </a:rPr>
            <a:t>8. Si tu empresa vende productos, en la siguiente sección deberás de escribir el costo unitario de los productos que vendes (máximo 10). Este costo unitario se refiere al costo de ventas unitario, es decir, no involucra administración, intereses, etc. </a:t>
          </a:r>
        </a:p>
        <a:p>
          <a:pPr algn="l" rtl="0">
            <a:defRPr sz="1000"/>
          </a:pPr>
          <a:r>
            <a:rPr lang="es-MX" sz="1000" b="0" i="0" u="none" strike="noStrike" baseline="0">
              <a:solidFill>
                <a:srgbClr val="000000"/>
              </a:solidFill>
              <a:latin typeface="Arial"/>
              <a:cs typeface="Arial"/>
            </a:rPr>
            <a:t>9. Determina en esa misma sección cuantos inventarios requieres tener en bodega para iniciar el siguiente mes. </a:t>
          </a:r>
        </a:p>
        <a:p>
          <a:pPr algn="l" rtl="0">
            <a:defRPr sz="1000"/>
          </a:pPr>
          <a:r>
            <a:rPr lang="es-MX" sz="1000" b="0" i="0" u="none" strike="noStrike" baseline="0">
              <a:solidFill>
                <a:srgbClr val="000000"/>
              </a:solidFill>
              <a:latin typeface="Arial"/>
              <a:cs typeface="Arial"/>
            </a:rPr>
            <a:t>10. Finalmente, llena la información requerida sobre la compra de activos fijos que requieras para el primer mes, y usa las flechas de las columnas para hacer inversiones en cualquier otro mes. Aplica para inversiones en oficinas corporativas y en planta. Puedes usar ambas tablas para hacer inversiones de una sola oficina o planta en varios meses. </a:t>
          </a:r>
        </a:p>
        <a:p>
          <a:pPr algn="l" rtl="0">
            <a:defRPr sz="1000"/>
          </a:pPr>
          <a:r>
            <a:rPr lang="es-MX" sz="1000" b="0" i="0" u="none" strike="noStrike" baseline="0">
              <a:solidFill>
                <a:srgbClr val="000000"/>
              </a:solidFill>
              <a:latin typeface="Arial"/>
              <a:cs typeface="Arial"/>
            </a:rPr>
            <a:t>11.  Pasa a la hoja de capital de trabajo y llena la información que se te solicita. </a:t>
          </a:r>
        </a:p>
        <a:p>
          <a:pPr algn="l" rtl="0">
            <a:defRPr sz="1000"/>
          </a:pPr>
          <a:r>
            <a:rPr lang="es-MX" sz="1000" b="0" i="0" u="none" strike="noStrike" baseline="0">
              <a:solidFill>
                <a:srgbClr val="000000"/>
              </a:solidFill>
              <a:latin typeface="Arial"/>
              <a:cs typeface="Arial"/>
            </a:rPr>
            <a:t>12.  Pasa a la hoja de financiamiento, y determina si tu empresa requiere o no financiamiento viendo el resultado automático. Escribe abajo el monto de financiamiento que estas obteniendo o buscas obtener para el primer mes, y no olvides de escribir las tasas de interés y plazos de los créditos a corto y largo plazo en caso de que existan. Si no existen entonces haz caso omiso de esto último. </a:t>
          </a:r>
        </a:p>
        <a:p>
          <a:pPr algn="l" rtl="0">
            <a:defRPr sz="1000"/>
          </a:pPr>
          <a:r>
            <a:rPr lang="es-MX" sz="1000" b="0" i="0" u="none" strike="noStrike" baseline="0">
              <a:solidFill>
                <a:srgbClr val="000000"/>
              </a:solidFill>
              <a:latin typeface="Arial"/>
              <a:cs typeface="Arial"/>
            </a:rPr>
            <a:t>13.  Revisa cuidadosamente las celdas a partir del renglón 44 para determinar si tu empresa va a requerir más inversión en los siguientes meses, y empieza  a llenar la información en las celdas blancas sobre que tipo de financiamiento pretendes obtener. </a:t>
          </a:r>
        </a:p>
        <a:p>
          <a:pPr algn="l" rtl="0">
            <a:defRPr sz="1000"/>
          </a:pPr>
          <a:r>
            <a:rPr lang="es-MX" sz="1000" b="0" i="0" u="none" strike="noStrike" baseline="0">
              <a:solidFill>
                <a:srgbClr val="000000"/>
              </a:solidFill>
              <a:latin typeface="Arial"/>
              <a:cs typeface="Arial"/>
            </a:rPr>
            <a:t>14.  Nota: Si utilizas crédito, es probable que estos datos de financiamiento requerido cambien, ya que el programa considera los pagos de intereses y amortizaciones que se deben de hacer cada mes. </a:t>
          </a:r>
        </a:p>
        <a:p>
          <a:pPr algn="l" rtl="0">
            <a:defRPr sz="1000"/>
          </a:pPr>
          <a:r>
            <a:rPr lang="es-MX" sz="1000" b="0" i="0" u="none" strike="noStrike" baseline="0">
              <a:solidFill>
                <a:srgbClr val="000000"/>
              </a:solidFill>
              <a:latin typeface="Arial"/>
              <a:cs typeface="Arial"/>
            </a:rPr>
            <a:t>15.  Estas listo para ver tus estados pro forma. La hoja de Estados Pro forma te muestra el estado de resultados, el balance general y el flujo de efectivo. A partir de la celda 118 te muestra además las celdas sobre razones financieras y más abajo el cálculo de la depreciación, en caso de que requieras modificarlo.</a:t>
          </a:r>
        </a:p>
        <a:p>
          <a:pPr algn="l" rtl="0">
            <a:defRPr sz="1000"/>
          </a:pPr>
          <a:r>
            <a:rPr lang="es-MX" sz="1000" b="0" i="0" u="none" strike="noStrike" baseline="0">
              <a:solidFill>
                <a:srgbClr val="000000"/>
              </a:solidFill>
              <a:latin typeface="Arial"/>
              <a:cs typeface="Arial"/>
            </a:rPr>
            <a:t>16.  Nota como en el estado de resultados, en el renglón 20, no hay información. Este es el renglón donde tu manualmente puedes escribir otros gastos, como el de ventas y publicidad, u otros. </a:t>
          </a:r>
        </a:p>
        <a:p>
          <a:pPr algn="l" rtl="0">
            <a:defRPr sz="1000"/>
          </a:pPr>
          <a:r>
            <a:rPr lang="es-MX" sz="1000" b="0" i="0" u="none" strike="noStrike" baseline="0">
              <a:solidFill>
                <a:srgbClr val="000000"/>
              </a:solidFill>
              <a:latin typeface="Arial"/>
              <a:cs typeface="Arial"/>
            </a:rPr>
            <a:t>17.  Trata de modificar ninguna fórmula, ya que puedes arruinar la relación con otros datos lo que significa que habrían errores. </a:t>
          </a:r>
        </a:p>
        <a:p>
          <a:pPr algn="l" rtl="0">
            <a:defRPr sz="1000"/>
          </a:pPr>
          <a:r>
            <a:rPr lang="es-MX" sz="1000" b="0" i="0" u="none" strike="noStrike" baseline="0">
              <a:solidFill>
                <a:srgbClr val="000000"/>
              </a:solidFill>
              <a:latin typeface="Arial"/>
              <a:cs typeface="Arial"/>
            </a:rPr>
            <a:t>18. En la parte superior de la hoja de estados pro forma, puedes observar unos cuadros pequeños con el número 1 y 2. Si los presionas cambias la vista entre mensual y anual. </a:t>
          </a:r>
        </a:p>
        <a:p>
          <a:pPr algn="l" rtl="0">
            <a:defRPr sz="1000"/>
          </a:pPr>
          <a:endParaRPr lang="es-MX" sz="1000" b="0" i="0" u="none" strike="noStrike" baseline="0">
            <a:solidFill>
              <a:srgbClr val="000000"/>
            </a:solidFill>
            <a:latin typeface="Arial"/>
            <a:cs typeface="Arial"/>
          </a:endParaRPr>
        </a:p>
        <a:p>
          <a:pPr algn="l" rtl="0">
            <a:defRPr sz="1000"/>
          </a:pPr>
          <a:endParaRPr lang="es-MX" sz="1000" b="0" i="0" u="none" strike="noStrike" baseline="0">
            <a:solidFill>
              <a:srgbClr val="000000"/>
            </a:solidFill>
            <a:latin typeface="Arial"/>
            <a:cs typeface="Arial"/>
          </a:endParaRPr>
        </a:p>
        <a:p>
          <a:pPr algn="l" rtl="0">
            <a:defRPr sz="1000"/>
          </a:pPr>
          <a:endParaRPr lang="es-MX" sz="1000" b="0" i="0" u="none" strike="noStrike" baseline="0">
            <a:solidFill>
              <a:srgbClr val="000000"/>
            </a:solidFill>
            <a:latin typeface="Arial"/>
            <a:cs typeface="Arial"/>
          </a:endParaRPr>
        </a:p>
        <a:p>
          <a:pPr algn="l" rtl="0">
            <a:defRPr sz="1000"/>
          </a:pPr>
          <a:endParaRPr lang="es-MX" sz="1000" b="0" i="0" u="none" strike="noStrike" baseline="0">
            <a:solidFill>
              <a:srgbClr val="000000"/>
            </a:solidFill>
            <a:latin typeface="Arial"/>
            <a:cs typeface="Arial"/>
          </a:endParaRPr>
        </a:p>
        <a:p>
          <a:pPr algn="l" rtl="0">
            <a:defRPr sz="1000"/>
          </a:pPr>
          <a:endParaRPr lang="es-MX" sz="1000" b="0" i="0" u="none" strike="noStrike" baseline="0">
            <a:solidFill>
              <a:srgbClr val="000000"/>
            </a:solidFill>
            <a:latin typeface="Arial"/>
            <a:cs typeface="Arial"/>
          </a:endParaRPr>
        </a:p>
        <a:p>
          <a:pPr algn="l" rtl="0">
            <a:defRPr sz="1000"/>
          </a:pPr>
          <a:endParaRPr lang="es-MX" sz="1000" b="0" i="0" u="none" strike="noStrike" baseline="0">
            <a:solidFill>
              <a:srgbClr val="000000"/>
            </a:solidFill>
            <a:latin typeface="Arial"/>
            <a:cs typeface="Arial"/>
          </a:endParaRPr>
        </a:p>
        <a:p>
          <a:pPr algn="l" rtl="0">
            <a:defRPr sz="1000"/>
          </a:pPr>
          <a:endParaRPr lang="es-MX" sz="1000" b="0" i="0" u="none" strike="noStrike" baseline="0">
            <a:solidFill>
              <a:srgbClr val="000000"/>
            </a:solidFill>
            <a:latin typeface="Arial"/>
            <a:cs typeface="Arial"/>
          </a:endParaRPr>
        </a:p>
        <a:p>
          <a:pPr algn="l" rtl="0">
            <a:defRPr sz="1000"/>
          </a:pPr>
          <a:endParaRPr lang="es-MX" sz="1000" b="0" i="0" u="none" strike="noStrike" baseline="0">
            <a:solidFill>
              <a:srgbClr val="000000"/>
            </a:solidFill>
            <a:latin typeface="Arial"/>
            <a:cs typeface="Arial"/>
          </a:endParaRPr>
        </a:p>
        <a:p>
          <a:pPr algn="l" rtl="0">
            <a:defRPr sz="1000"/>
          </a:pPr>
          <a:endParaRPr lang="es-MX"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104775</xdr:colOff>
      <xdr:row>103</xdr:row>
      <xdr:rowOff>0</xdr:rowOff>
    </xdr:from>
    <xdr:to>
      <xdr:col>10</xdr:col>
      <xdr:colOff>19050</xdr:colOff>
      <xdr:row>113</xdr:row>
      <xdr:rowOff>38100</xdr:rowOff>
    </xdr:to>
    <xdr:graphicFrame macro="">
      <xdr:nvGraphicFramePr>
        <xdr:cNvPr id="1054"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76200</xdr:colOff>
      <xdr:row>120</xdr:row>
      <xdr:rowOff>9525</xdr:rowOff>
    </xdr:from>
    <xdr:to>
      <xdr:col>10</xdr:col>
      <xdr:colOff>57150</xdr:colOff>
      <xdr:row>130</xdr:row>
      <xdr:rowOff>142875</xdr:rowOff>
    </xdr:to>
    <xdr:graphicFrame macro="">
      <xdr:nvGraphicFramePr>
        <xdr:cNvPr id="1059"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47625</xdr:colOff>
      <xdr:row>136</xdr:row>
      <xdr:rowOff>38100</xdr:rowOff>
    </xdr:from>
    <xdr:to>
      <xdr:col>10</xdr:col>
      <xdr:colOff>66675</xdr:colOff>
      <xdr:row>149</xdr:row>
      <xdr:rowOff>85725</xdr:rowOff>
    </xdr:to>
    <xdr:graphicFrame macro="">
      <xdr:nvGraphicFramePr>
        <xdr:cNvPr id="1063"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66675</xdr:colOff>
      <xdr:row>63</xdr:row>
      <xdr:rowOff>76200</xdr:rowOff>
    </xdr:from>
    <xdr:to>
      <xdr:col>4</xdr:col>
      <xdr:colOff>609600</xdr:colOff>
      <xdr:row>63</xdr:row>
      <xdr:rowOff>76200</xdr:rowOff>
    </xdr:to>
    <xdr:sp macro="" textlink="">
      <xdr:nvSpPr>
        <xdr:cNvPr id="1066" name="Line 42"/>
        <xdr:cNvSpPr>
          <a:spLocks noChangeShapeType="1"/>
        </xdr:cNvSpPr>
      </xdr:nvSpPr>
      <xdr:spPr bwMode="auto">
        <a:xfrm>
          <a:off x="2886075" y="8915400"/>
          <a:ext cx="542925" cy="0"/>
        </a:xfrm>
        <a:prstGeom prst="line">
          <a:avLst/>
        </a:prstGeom>
        <a:noFill/>
        <a:ln w="9525">
          <a:solidFill>
            <a:srgbClr val="000000"/>
          </a:solidFill>
          <a:round/>
          <a:headEnd/>
          <a:tailEnd type="triangle" w="med" len="med"/>
        </a:ln>
      </xdr:spPr>
    </xdr:sp>
    <xdr:clientData/>
  </xdr:twoCellAnchor>
  <xdr:twoCellAnchor>
    <xdr:from>
      <xdr:col>3</xdr:col>
      <xdr:colOff>638175</xdr:colOff>
      <xdr:row>163</xdr:row>
      <xdr:rowOff>28575</xdr:rowOff>
    </xdr:from>
    <xdr:to>
      <xdr:col>4</xdr:col>
      <xdr:colOff>0</xdr:colOff>
      <xdr:row>163</xdr:row>
      <xdr:rowOff>28575</xdr:rowOff>
    </xdr:to>
    <xdr:sp macro="" textlink="">
      <xdr:nvSpPr>
        <xdr:cNvPr id="1072" name="Line 48"/>
        <xdr:cNvSpPr>
          <a:spLocks noChangeShapeType="1"/>
        </xdr:cNvSpPr>
      </xdr:nvSpPr>
      <xdr:spPr bwMode="auto">
        <a:xfrm flipH="1">
          <a:off x="2381250" y="25707975"/>
          <a:ext cx="438150" cy="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B1:E17"/>
  <sheetViews>
    <sheetView showGridLines="0" tabSelected="1" topLeftCell="B1" workbookViewId="0">
      <selection activeCell="B10" sqref="B10:E10"/>
    </sheetView>
  </sheetViews>
  <sheetFormatPr baseColWidth="10" defaultColWidth="0" defaultRowHeight="12.75" zeroHeight="1"/>
  <cols>
    <col min="1" max="4" width="11.42578125" customWidth="1"/>
    <col min="5" max="5" width="17.85546875" customWidth="1"/>
    <col min="6" max="6" width="14" customWidth="1"/>
    <col min="7" max="7" width="11.42578125" customWidth="1"/>
    <col min="8" max="8" width="15.7109375" customWidth="1"/>
    <col min="9" max="9" width="6.85546875" customWidth="1"/>
    <col min="10" max="10" width="3.5703125" customWidth="1"/>
  </cols>
  <sheetData>
    <row r="1" spans="2:5" ht="13.5" thickBot="1"/>
    <row r="2" spans="2:5">
      <c r="B2" s="165"/>
      <c r="C2" s="166"/>
      <c r="D2" s="166"/>
      <c r="E2" s="167"/>
    </row>
    <row r="3" spans="2:5">
      <c r="B3" s="168"/>
      <c r="C3" s="169"/>
      <c r="D3" s="169"/>
      <c r="E3" s="170"/>
    </row>
    <row r="4" spans="2:5" ht="15">
      <c r="B4" s="498" t="s">
        <v>431</v>
      </c>
      <c r="C4" s="499"/>
      <c r="D4" s="499"/>
      <c r="E4" s="500"/>
    </row>
    <row r="5" spans="2:5" ht="15">
      <c r="B5" s="498" t="s">
        <v>432</v>
      </c>
      <c r="C5" s="499"/>
      <c r="D5" s="499"/>
      <c r="E5" s="500"/>
    </row>
    <row r="6" spans="2:5">
      <c r="B6" s="168"/>
      <c r="C6" s="169"/>
      <c r="D6" s="169"/>
      <c r="E6" s="170"/>
    </row>
    <row r="7" spans="2:5">
      <c r="B7" s="501"/>
      <c r="C7" s="502"/>
      <c r="D7" s="502"/>
      <c r="E7" s="503"/>
    </row>
    <row r="8" spans="2:5">
      <c r="B8" s="494"/>
      <c r="C8" s="495"/>
      <c r="D8" s="495"/>
      <c r="E8" s="496"/>
    </row>
    <row r="9" spans="2:5">
      <c r="B9" s="504"/>
      <c r="C9" s="505"/>
      <c r="D9" s="505"/>
      <c r="E9" s="506"/>
    </row>
    <row r="10" spans="2:5">
      <c r="B10" s="504"/>
      <c r="C10" s="505"/>
      <c r="D10" s="505"/>
      <c r="E10" s="506"/>
    </row>
    <row r="11" spans="2:5" ht="15">
      <c r="B11" s="168"/>
      <c r="C11" s="497"/>
      <c r="D11" s="497"/>
      <c r="E11" s="170"/>
    </row>
    <row r="12" spans="2:5" ht="13.5" thickBot="1">
      <c r="B12" s="171"/>
      <c r="C12" s="172"/>
      <c r="D12" s="172"/>
      <c r="E12" s="173"/>
    </row>
    <row r="13" spans="2:5"/>
    <row r="14" spans="2:5"/>
    <row r="15" spans="2:5" ht="15.75">
      <c r="E15" s="365"/>
    </row>
    <row r="16" spans="2:5">
      <c r="B16" s="493" t="s">
        <v>520</v>
      </c>
      <c r="C16" s="493"/>
    </row>
    <row r="17"/>
  </sheetData>
  <dataConsolidate/>
  <mergeCells count="8">
    <mergeCell ref="B16:C16"/>
    <mergeCell ref="B8:E8"/>
    <mergeCell ref="C11:D11"/>
    <mergeCell ref="B4:E4"/>
    <mergeCell ref="B5:E5"/>
    <mergeCell ref="B7:E7"/>
    <mergeCell ref="B10:E10"/>
    <mergeCell ref="B9:E9"/>
  </mergeCells>
  <phoneticPr fontId="18" type="noConversion"/>
  <pageMargins left="0.75" right="0.75" top="1" bottom="1" header="0" footer="0"/>
  <pageSetup orientation="portrait" r:id="rId1"/>
  <headerFooter alignWithMargins="0"/>
</worksheet>
</file>

<file path=xl/worksheets/sheet10.xml><?xml version="1.0" encoding="utf-8"?>
<worksheet xmlns="http://schemas.openxmlformats.org/spreadsheetml/2006/main" xmlns:r="http://schemas.openxmlformats.org/officeDocument/2006/relationships">
  <dimension ref="A1:BJ135"/>
  <sheetViews>
    <sheetView workbookViewId="0"/>
  </sheetViews>
  <sheetFormatPr baseColWidth="10" defaultRowHeight="11.25"/>
  <cols>
    <col min="1" max="1" width="11.42578125" style="338"/>
    <col min="2" max="2" width="12.85546875" style="338" bestFit="1" customWidth="1"/>
    <col min="3" max="10" width="5.7109375" style="338" bestFit="1" customWidth="1"/>
    <col min="11" max="61" width="6" style="338" bestFit="1" customWidth="1"/>
    <col min="62" max="62" width="5.7109375" style="338" bestFit="1" customWidth="1"/>
    <col min="63" max="16384" width="11.42578125" style="338"/>
  </cols>
  <sheetData>
    <row r="1" spans="1:62">
      <c r="B1" s="337"/>
    </row>
    <row r="2" spans="1:62">
      <c r="B2" s="337" t="s">
        <v>39</v>
      </c>
      <c r="C2" s="338" t="str">
        <f>'Estados Proforma'!F2</f>
        <v>Mes 2</v>
      </c>
      <c r="D2" s="338" t="str">
        <f>'Estados Proforma'!G2</f>
        <v>Mes 3</v>
      </c>
      <c r="E2" s="338" t="str">
        <f>'Estados Proforma'!H2</f>
        <v>Mes 4</v>
      </c>
      <c r="F2" s="338" t="str">
        <f>'Estados Proforma'!I2</f>
        <v>Mes 5</v>
      </c>
      <c r="G2" s="338" t="str">
        <f>'Estados Proforma'!J2</f>
        <v>Mes 6</v>
      </c>
      <c r="H2" s="338" t="str">
        <f>'Estados Proforma'!K2</f>
        <v>Mes 7</v>
      </c>
      <c r="I2" s="338" t="str">
        <f>'Estados Proforma'!L2</f>
        <v>Mes 8</v>
      </c>
      <c r="J2" s="338" t="str">
        <f>'Estados Proforma'!M2</f>
        <v>Mes 9</v>
      </c>
      <c r="K2" s="338" t="str">
        <f>'Estados Proforma'!N2</f>
        <v>Mes 10</v>
      </c>
      <c r="L2" s="338" t="str">
        <f>'Estados Proforma'!O2</f>
        <v>Mes 11</v>
      </c>
      <c r="M2" s="338" t="str">
        <f>'Estados Proforma'!P2</f>
        <v>Mes 12</v>
      </c>
      <c r="N2" s="338" t="str">
        <f>'Estados Proforma'!R2</f>
        <v>Mes 13</v>
      </c>
      <c r="O2" s="338" t="str">
        <f>'Estados Proforma'!S2</f>
        <v>Mes 14</v>
      </c>
      <c r="P2" s="338" t="str">
        <f>'Estados Proforma'!T2</f>
        <v>Mes 15</v>
      </c>
      <c r="Q2" s="338" t="str">
        <f>'Estados Proforma'!U2</f>
        <v>Mes 16</v>
      </c>
      <c r="R2" s="338" t="str">
        <f>'Estados Proforma'!V2</f>
        <v>Mes 17</v>
      </c>
      <c r="S2" s="338" t="str">
        <f>'Estados Proforma'!W2</f>
        <v>Mes 18</v>
      </c>
      <c r="T2" s="338" t="str">
        <f>'Estados Proforma'!X2</f>
        <v>Mes 19</v>
      </c>
      <c r="U2" s="338" t="str">
        <f>'Estados Proforma'!Y2</f>
        <v>Mes 20</v>
      </c>
      <c r="V2" s="338" t="str">
        <f>'Estados Proforma'!Z2</f>
        <v>Mes 21</v>
      </c>
      <c r="W2" s="338" t="str">
        <f>'Estados Proforma'!AA2</f>
        <v>Mes 22</v>
      </c>
      <c r="X2" s="338" t="str">
        <f>'Estados Proforma'!AB2</f>
        <v>Mes 23</v>
      </c>
      <c r="Y2" s="338" t="str">
        <f>'Estados Proforma'!AC2</f>
        <v>Mes 24</v>
      </c>
      <c r="Z2" s="338" t="str">
        <f>'Estados Proforma'!AE2</f>
        <v>Mes 25</v>
      </c>
      <c r="AA2" s="338" t="str">
        <f>'Estados Proforma'!AF2</f>
        <v>Mes 26</v>
      </c>
      <c r="AB2" s="338" t="str">
        <f>'Estados Proforma'!AG2</f>
        <v>Mes 27</v>
      </c>
      <c r="AC2" s="338" t="str">
        <f>'Estados Proforma'!AH2</f>
        <v>Mes 28</v>
      </c>
      <c r="AD2" s="338" t="str">
        <f>'Estados Proforma'!AI2</f>
        <v>Mes 29</v>
      </c>
      <c r="AE2" s="338" t="str">
        <f>'Estados Proforma'!AJ2</f>
        <v>Mes 30</v>
      </c>
      <c r="AF2" s="338" t="str">
        <f>'Estados Proforma'!AK2</f>
        <v>Mes 31</v>
      </c>
      <c r="AG2" s="338" t="str">
        <f>'Estados Proforma'!AL2</f>
        <v>Mes 32</v>
      </c>
      <c r="AH2" s="338" t="str">
        <f>'Estados Proforma'!AM2</f>
        <v>Mes 33</v>
      </c>
      <c r="AI2" s="338" t="str">
        <f>'Estados Proforma'!AN2</f>
        <v>Mes 34</v>
      </c>
      <c r="AJ2" s="338" t="str">
        <f>'Estados Proforma'!AO2</f>
        <v>Mes 35</v>
      </c>
      <c r="AK2" s="338" t="str">
        <f>'Estados Proforma'!AP2</f>
        <v>Mes 36</v>
      </c>
      <c r="AL2" s="338" t="str">
        <f>'Estados Proforma'!AR2</f>
        <v>Mes 37</v>
      </c>
      <c r="AM2" s="338" t="str">
        <f>'Estados Proforma'!AS2</f>
        <v>Mes 38</v>
      </c>
      <c r="AN2" s="338" t="str">
        <f>'Estados Proforma'!AT2</f>
        <v>Mes 39</v>
      </c>
      <c r="AO2" s="338" t="str">
        <f>'Estados Proforma'!AU2</f>
        <v>Mes 40</v>
      </c>
      <c r="AP2" s="338" t="str">
        <f>'Estados Proforma'!AV2</f>
        <v>Mes 41</v>
      </c>
      <c r="AQ2" s="338" t="str">
        <f>'Estados Proforma'!AW2</f>
        <v>Mes 42</v>
      </c>
      <c r="AR2" s="338" t="str">
        <f>'Estados Proforma'!AX2</f>
        <v>Mes 43</v>
      </c>
      <c r="AS2" s="338" t="str">
        <f>'Estados Proforma'!AY2</f>
        <v>Mes 44</v>
      </c>
      <c r="AT2" s="338" t="str">
        <f>'Estados Proforma'!AZ2</f>
        <v>Mes 45</v>
      </c>
      <c r="AU2" s="338" t="str">
        <f>'Estados Proforma'!BA2</f>
        <v>Mes 46</v>
      </c>
      <c r="AV2" s="338" t="str">
        <f>'Estados Proforma'!BB2</f>
        <v>Mes 47</v>
      </c>
      <c r="AW2" s="338" t="str">
        <f>'Estados Proforma'!BC2</f>
        <v>Mes 48</v>
      </c>
      <c r="AX2" s="338" t="str">
        <f>'Estados Proforma'!BE2</f>
        <v>Mes 49</v>
      </c>
      <c r="AY2" s="338" t="str">
        <f>'Estados Proforma'!BF2</f>
        <v>Mes 50</v>
      </c>
      <c r="AZ2" s="338" t="str">
        <f>'Estados Proforma'!BG2</f>
        <v>Mes 51</v>
      </c>
      <c r="BA2" s="338" t="str">
        <f>'Estados Proforma'!BH2</f>
        <v>Mes 52</v>
      </c>
      <c r="BB2" s="338" t="str">
        <f>'Estados Proforma'!BI2</f>
        <v>Mes 53</v>
      </c>
      <c r="BC2" s="338" t="str">
        <f>'Estados Proforma'!BJ2</f>
        <v>Mes 54</v>
      </c>
      <c r="BD2" s="338" t="str">
        <f>'Estados Proforma'!BK2</f>
        <v>Mes 55</v>
      </c>
      <c r="BE2" s="338" t="str">
        <f>'Estados Proforma'!BL2</f>
        <v>Mes 56</v>
      </c>
      <c r="BF2" s="338" t="str">
        <f>'Estados Proforma'!BM2</f>
        <v>Mes 57</v>
      </c>
      <c r="BG2" s="338" t="str">
        <f>'Estados Proforma'!BN2</f>
        <v>Mes 58</v>
      </c>
      <c r="BH2" s="338" t="str">
        <f>'Estados Proforma'!BO2</f>
        <v>Mes 59</v>
      </c>
      <c r="BI2" s="338" t="str">
        <f>'Estados Proforma'!BP2</f>
        <v>Mes 60</v>
      </c>
    </row>
    <row r="3" spans="1:62">
      <c r="B3" s="337" t="s">
        <v>535</v>
      </c>
      <c r="C3" s="338">
        <f>IF('Estados Proforma'!F115&lt;0,'Estados Proforma'!F115,0)</f>
        <v>0</v>
      </c>
      <c r="D3" s="338">
        <f>IF('Estados Proforma'!G115&lt;0,'Estados Proforma'!G115,0)</f>
        <v>0</v>
      </c>
      <c r="E3" s="338">
        <f>IF('Estados Proforma'!H115&lt;0,'Estados Proforma'!H115,0)</f>
        <v>0</v>
      </c>
      <c r="F3" s="338">
        <f>IF('Estados Proforma'!I115&lt;0,'Estados Proforma'!I115,0)</f>
        <v>0</v>
      </c>
      <c r="G3" s="338">
        <f>IF('Estados Proforma'!J115&lt;0,'Estados Proforma'!J115,0)</f>
        <v>0</v>
      </c>
      <c r="H3" s="338">
        <f>IF('Estados Proforma'!K115&lt;0,'Estados Proforma'!K115,0)</f>
        <v>0</v>
      </c>
      <c r="I3" s="338">
        <f>IF('Estados Proforma'!L115&lt;0,'Estados Proforma'!L115,0)</f>
        <v>0</v>
      </c>
      <c r="J3" s="338">
        <f>IF('Estados Proforma'!M115&lt;0,'Estados Proforma'!M115,0)</f>
        <v>0</v>
      </c>
      <c r="K3" s="338">
        <f>IF('Estados Proforma'!N115&lt;0,'Estados Proforma'!N115,0)</f>
        <v>0</v>
      </c>
      <c r="L3" s="338">
        <f>IF('Estados Proforma'!O115&lt;0,'Estados Proforma'!O115,0)</f>
        <v>0</v>
      </c>
      <c r="M3" s="338">
        <f>IF('Estados Proforma'!P115&lt;0,'Estados Proforma'!P115,0)</f>
        <v>0</v>
      </c>
      <c r="N3" s="338">
        <f>IF('Estados Proforma'!R115&lt;0,'Estados Proforma'!R115,0)</f>
        <v>0</v>
      </c>
      <c r="O3" s="338">
        <f>IF('Estados Proforma'!S115&lt;0,'Estados Proforma'!S115,0)</f>
        <v>0</v>
      </c>
      <c r="P3" s="338">
        <f>IF('Estados Proforma'!T115&lt;0,'Estados Proforma'!T115,0)</f>
        <v>0</v>
      </c>
      <c r="Q3" s="338">
        <f>IF('Estados Proforma'!U115&lt;0,'Estados Proforma'!U115,0)</f>
        <v>0</v>
      </c>
      <c r="R3" s="338">
        <f>IF('Estados Proforma'!V115&lt;0,'Estados Proforma'!V115,0)</f>
        <v>0</v>
      </c>
      <c r="S3" s="338">
        <f>IF('Estados Proforma'!W115&lt;0,'Estados Proforma'!W115,0)</f>
        <v>0</v>
      </c>
      <c r="T3" s="338">
        <f>IF('Estados Proforma'!X115&lt;0,'Estados Proforma'!X115,0)</f>
        <v>0</v>
      </c>
      <c r="U3" s="338">
        <f>IF('Estados Proforma'!Y115&lt;0,'Estados Proforma'!Y115,0)</f>
        <v>0</v>
      </c>
      <c r="V3" s="338">
        <f>IF('Estados Proforma'!Z115&lt;0,'Estados Proforma'!Z115,0)</f>
        <v>0</v>
      </c>
      <c r="W3" s="338">
        <f>IF('Estados Proforma'!AA115&lt;0,'Estados Proforma'!AA115,0)</f>
        <v>0</v>
      </c>
      <c r="X3" s="338">
        <f>IF('Estados Proforma'!AB115&lt;0,'Estados Proforma'!AB115,0)</f>
        <v>0</v>
      </c>
      <c r="Y3" s="338">
        <f>IF('Estados Proforma'!AC115&lt;0,'Estados Proforma'!AC115,0)</f>
        <v>0</v>
      </c>
      <c r="Z3" s="338">
        <f>IF('Estados Proforma'!AE115&lt;0,'Estados Proforma'!AE115,0)</f>
        <v>0</v>
      </c>
      <c r="AA3" s="338">
        <f>IF('Estados Proforma'!AF115&lt;0,'Estados Proforma'!AF115,0)</f>
        <v>0</v>
      </c>
      <c r="AB3" s="338">
        <f>IF('Estados Proforma'!AG115&lt;0,'Estados Proforma'!AG115,0)</f>
        <v>0</v>
      </c>
      <c r="AC3" s="338">
        <f>IF('Estados Proforma'!AH115&lt;0,'Estados Proforma'!AH115,0)</f>
        <v>0</v>
      </c>
      <c r="AD3" s="338">
        <f>IF('Estados Proforma'!AI115&lt;0,'Estados Proforma'!AI115,0)</f>
        <v>0</v>
      </c>
      <c r="AE3" s="338">
        <f>IF('Estados Proforma'!AJ115&lt;0,'Estados Proforma'!AJ115,0)</f>
        <v>0</v>
      </c>
      <c r="AF3" s="338">
        <f>IF('Estados Proforma'!AK115&lt;0,'Estados Proforma'!AK115,0)</f>
        <v>0</v>
      </c>
      <c r="AG3" s="338">
        <f>IF('Estados Proforma'!AL115&lt;0,'Estados Proforma'!AL115,0)</f>
        <v>0</v>
      </c>
      <c r="AH3" s="338">
        <f>IF('Estados Proforma'!AM115&lt;0,'Estados Proforma'!AM115,0)</f>
        <v>0</v>
      </c>
      <c r="AI3" s="338">
        <f>IF('Estados Proforma'!AN115&lt;0,'Estados Proforma'!AN115,0)</f>
        <v>0</v>
      </c>
      <c r="AJ3" s="338">
        <f>IF('Estados Proforma'!AO115&lt;0,'Estados Proforma'!AO115,0)</f>
        <v>0</v>
      </c>
      <c r="AK3" s="338">
        <f>IF('Estados Proforma'!AP115&lt;0,'Estados Proforma'!AP115,0)</f>
        <v>0</v>
      </c>
      <c r="AL3" s="338">
        <f>IF('Estados Proforma'!AR115&lt;0,'Estados Proforma'!AR115,0)</f>
        <v>0</v>
      </c>
      <c r="AM3" s="338">
        <f>IF('Estados Proforma'!AS115&lt;0,'Estados Proforma'!AS115,0)</f>
        <v>0</v>
      </c>
      <c r="AN3" s="338">
        <f>IF('Estados Proforma'!AT115&lt;0,'Estados Proforma'!AT115,0)</f>
        <v>0</v>
      </c>
      <c r="AO3" s="338">
        <f>IF('Estados Proforma'!AU115&lt;0,'Estados Proforma'!AU115,0)</f>
        <v>0</v>
      </c>
      <c r="AP3" s="338">
        <f>IF('Estados Proforma'!AV115&lt;0,'Estados Proforma'!AV115,0)</f>
        <v>0</v>
      </c>
      <c r="AQ3" s="338">
        <f>IF('Estados Proforma'!AW115&lt;0,'Estados Proforma'!AW115,0)</f>
        <v>0</v>
      </c>
      <c r="AR3" s="338">
        <f>IF('Estados Proforma'!AX115&lt;0,'Estados Proforma'!AX115,0)</f>
        <v>0</v>
      </c>
      <c r="AS3" s="338">
        <f>IF('Estados Proforma'!AY115&lt;0,'Estados Proforma'!AY115,0)</f>
        <v>0</v>
      </c>
      <c r="AT3" s="338">
        <f>IF('Estados Proforma'!AZ115&lt;0,'Estados Proforma'!AZ115,0)</f>
        <v>0</v>
      </c>
      <c r="AU3" s="338">
        <f>IF('Estados Proforma'!BA115&lt;0,'Estados Proforma'!BA115,0)</f>
        <v>0</v>
      </c>
      <c r="AV3" s="338">
        <f>IF('Estados Proforma'!BB115&lt;0,'Estados Proforma'!BB115,0)</f>
        <v>0</v>
      </c>
      <c r="AW3" s="338">
        <f>IF('Estados Proforma'!BC115&lt;0,'Estados Proforma'!BC115,0)</f>
        <v>0</v>
      </c>
      <c r="AX3" s="338">
        <f>IF('Estados Proforma'!BE115&lt;0,'Estados Proforma'!BE115,0)</f>
        <v>0</v>
      </c>
      <c r="AY3" s="338">
        <f>IF('Estados Proforma'!BF115&lt;0,'Estados Proforma'!BF115,0)</f>
        <v>0</v>
      </c>
      <c r="AZ3" s="338">
        <f>IF('Estados Proforma'!BG115&lt;0,'Estados Proforma'!BG115,0)</f>
        <v>0</v>
      </c>
      <c r="BA3" s="338">
        <f>IF('Estados Proforma'!BH115&lt;0,'Estados Proforma'!BH115,0)</f>
        <v>0</v>
      </c>
      <c r="BB3" s="338">
        <f>IF('Estados Proforma'!BI115&lt;0,'Estados Proforma'!BI115,0)</f>
        <v>0</v>
      </c>
      <c r="BC3" s="338">
        <f>IF('Estados Proforma'!BJ115&lt;0,'Estados Proforma'!BJ115,0)</f>
        <v>0</v>
      </c>
      <c r="BD3" s="338">
        <f>IF('Estados Proforma'!BK115&lt;0,'Estados Proforma'!BK115,0)</f>
        <v>0</v>
      </c>
      <c r="BE3" s="338">
        <f>IF('Estados Proforma'!BL115&lt;0,'Estados Proforma'!BL115,0)</f>
        <v>0</v>
      </c>
      <c r="BF3" s="338">
        <f>IF('Estados Proforma'!BM115&lt;0,'Estados Proforma'!BM115,0)</f>
        <v>0</v>
      </c>
      <c r="BG3" s="338">
        <f>IF('Estados Proforma'!BN115&lt;0,'Estados Proforma'!BN115,0)</f>
        <v>0</v>
      </c>
      <c r="BH3" s="338">
        <f>IF('Estados Proforma'!BO115&lt;0,'Estados Proforma'!BO115,0)</f>
        <v>0</v>
      </c>
      <c r="BI3" s="338">
        <f>IF('Estados Proforma'!BP115&lt;0,'Estados Proforma'!BP115,0)</f>
        <v>0</v>
      </c>
    </row>
    <row r="4" spans="1:62">
      <c r="B4" s="337" t="s">
        <v>536</v>
      </c>
      <c r="C4" s="338">
        <f>Financiamiento!$E44</f>
        <v>0</v>
      </c>
      <c r="D4" s="338">
        <f>Financiamiento!$E45</f>
        <v>0</v>
      </c>
      <c r="E4" s="338">
        <f>Financiamiento!$E46</f>
        <v>0</v>
      </c>
      <c r="F4" s="338">
        <f>Financiamiento!$E47</f>
        <v>0</v>
      </c>
      <c r="G4" s="338">
        <f>Financiamiento!$E48</f>
        <v>0</v>
      </c>
      <c r="H4" s="338">
        <f>Financiamiento!$E49</f>
        <v>0</v>
      </c>
      <c r="I4" s="338">
        <f>Financiamiento!$E50</f>
        <v>0</v>
      </c>
      <c r="J4" s="338">
        <f>Financiamiento!$E51</f>
        <v>0</v>
      </c>
      <c r="K4" s="338">
        <f>Financiamiento!$E52</f>
        <v>0</v>
      </c>
      <c r="L4" s="338">
        <f>Financiamiento!$E53</f>
        <v>0</v>
      </c>
      <c r="M4" s="338">
        <f>Financiamiento!$E54</f>
        <v>0</v>
      </c>
      <c r="N4" s="338">
        <f>Financiamiento!$E55</f>
        <v>0</v>
      </c>
      <c r="O4" s="338">
        <f>Financiamiento!$E56</f>
        <v>0</v>
      </c>
      <c r="P4" s="338">
        <f>Financiamiento!$E57</f>
        <v>0</v>
      </c>
      <c r="Q4" s="338">
        <f>Financiamiento!$E58</f>
        <v>0</v>
      </c>
      <c r="R4" s="338">
        <f>Financiamiento!$E59</f>
        <v>0</v>
      </c>
      <c r="S4" s="338">
        <f>Financiamiento!$E60</f>
        <v>0</v>
      </c>
      <c r="T4" s="338">
        <f>Financiamiento!$E61</f>
        <v>0</v>
      </c>
      <c r="U4" s="338">
        <f>Financiamiento!$E62</f>
        <v>0</v>
      </c>
      <c r="V4" s="338">
        <f>Financiamiento!$E63</f>
        <v>0</v>
      </c>
      <c r="W4" s="338">
        <f>Financiamiento!$E64</f>
        <v>0</v>
      </c>
      <c r="X4" s="338">
        <f>Financiamiento!$E65</f>
        <v>0</v>
      </c>
      <c r="Y4" s="338">
        <f>Financiamiento!$E66</f>
        <v>0</v>
      </c>
      <c r="Z4" s="338">
        <f>Financiamiento!$E67</f>
        <v>0</v>
      </c>
      <c r="AA4" s="338">
        <f>Financiamiento!$E68</f>
        <v>0</v>
      </c>
      <c r="AB4" s="338">
        <f>Financiamiento!$E69</f>
        <v>0</v>
      </c>
      <c r="AC4" s="338">
        <f>Financiamiento!$E70</f>
        <v>0</v>
      </c>
      <c r="AD4" s="338">
        <f>Financiamiento!$E71</f>
        <v>0</v>
      </c>
      <c r="AE4" s="338">
        <f>Financiamiento!$E72</f>
        <v>0</v>
      </c>
      <c r="AF4" s="338">
        <f>Financiamiento!$E73</f>
        <v>0</v>
      </c>
      <c r="AG4" s="338">
        <f>Financiamiento!$E74</f>
        <v>0</v>
      </c>
      <c r="AH4" s="338">
        <f>Financiamiento!$E75</f>
        <v>0</v>
      </c>
      <c r="AI4" s="338">
        <f>Financiamiento!$E76</f>
        <v>0</v>
      </c>
      <c r="AJ4" s="338">
        <f>Financiamiento!$E77</f>
        <v>0</v>
      </c>
      <c r="AK4" s="338">
        <f>Financiamiento!$E78</f>
        <v>0</v>
      </c>
      <c r="AL4" s="338">
        <f>Financiamiento!$E79</f>
        <v>0</v>
      </c>
      <c r="AM4" s="338">
        <f>Financiamiento!$E80</f>
        <v>0</v>
      </c>
      <c r="AN4" s="338">
        <f>Financiamiento!$E81</f>
        <v>0</v>
      </c>
      <c r="AO4" s="338">
        <f>Financiamiento!$E82</f>
        <v>0</v>
      </c>
      <c r="AP4" s="338">
        <f>Financiamiento!$E83</f>
        <v>0</v>
      </c>
      <c r="AQ4" s="338">
        <f>Financiamiento!$E84</f>
        <v>0</v>
      </c>
      <c r="AR4" s="338">
        <f>Financiamiento!$E85</f>
        <v>0</v>
      </c>
      <c r="AS4" s="338">
        <f>Financiamiento!$E86</f>
        <v>0</v>
      </c>
      <c r="AT4" s="338">
        <f>Financiamiento!$E87</f>
        <v>0</v>
      </c>
      <c r="AU4" s="338">
        <f>Financiamiento!$E88</f>
        <v>0</v>
      </c>
      <c r="AV4" s="338">
        <f>Financiamiento!$E89</f>
        <v>0</v>
      </c>
      <c r="AW4" s="338">
        <f>Financiamiento!$E90</f>
        <v>0</v>
      </c>
      <c r="AX4" s="338">
        <f>Financiamiento!$E91</f>
        <v>0</v>
      </c>
      <c r="AY4" s="338">
        <f>Financiamiento!$E92</f>
        <v>0</v>
      </c>
      <c r="AZ4" s="338">
        <f>Financiamiento!$E93</f>
        <v>0</v>
      </c>
      <c r="BA4" s="338">
        <f>Financiamiento!$E94</f>
        <v>0</v>
      </c>
      <c r="BB4" s="338">
        <f>Financiamiento!$E95</f>
        <v>0</v>
      </c>
      <c r="BC4" s="338">
        <f>Financiamiento!$E96</f>
        <v>0</v>
      </c>
      <c r="BD4" s="338">
        <f>Financiamiento!$E97</f>
        <v>0</v>
      </c>
      <c r="BE4" s="338">
        <f>Financiamiento!$E98</f>
        <v>0</v>
      </c>
      <c r="BF4" s="338">
        <f>Financiamiento!$E99</f>
        <v>0</v>
      </c>
      <c r="BG4" s="338">
        <f>Financiamiento!$E100</f>
        <v>0</v>
      </c>
      <c r="BH4" s="338">
        <f>Financiamiento!$E101</f>
        <v>0</v>
      </c>
      <c r="BI4" s="338">
        <f>Financiamiento!$E102</f>
        <v>0</v>
      </c>
    </row>
    <row r="5" spans="1:62">
      <c r="B5" s="337" t="s">
        <v>537</v>
      </c>
      <c r="C5" s="338">
        <f>Financiamiento!$F44</f>
        <v>0</v>
      </c>
      <c r="D5" s="338">
        <f>Financiamiento!$F45</f>
        <v>0</v>
      </c>
      <c r="E5" s="338">
        <f>Financiamiento!$F46</f>
        <v>0</v>
      </c>
      <c r="F5" s="338">
        <f>Financiamiento!$F47</f>
        <v>0</v>
      </c>
      <c r="G5" s="338">
        <f>Financiamiento!$F48</f>
        <v>0</v>
      </c>
      <c r="H5" s="338">
        <f>Financiamiento!$F49</f>
        <v>0</v>
      </c>
      <c r="I5" s="338">
        <f>Financiamiento!$F50</f>
        <v>0</v>
      </c>
      <c r="J5" s="338">
        <f>Financiamiento!$F51</f>
        <v>0</v>
      </c>
      <c r="K5" s="338">
        <f>Financiamiento!$F52</f>
        <v>0</v>
      </c>
      <c r="L5" s="338">
        <f>Financiamiento!$F53</f>
        <v>0</v>
      </c>
      <c r="M5" s="338">
        <f>Financiamiento!$F54</f>
        <v>0</v>
      </c>
      <c r="N5" s="338">
        <f>Financiamiento!$F55</f>
        <v>0</v>
      </c>
      <c r="O5" s="338">
        <f>Financiamiento!$F56</f>
        <v>0</v>
      </c>
      <c r="P5" s="338">
        <f>Financiamiento!$F57</f>
        <v>0</v>
      </c>
      <c r="Q5" s="338">
        <f>Financiamiento!$F58</f>
        <v>0</v>
      </c>
      <c r="R5" s="338">
        <f>Financiamiento!$F59</f>
        <v>0</v>
      </c>
      <c r="S5" s="338">
        <f>Financiamiento!$F60</f>
        <v>0</v>
      </c>
      <c r="T5" s="338">
        <f>Financiamiento!$F61</f>
        <v>0</v>
      </c>
      <c r="U5" s="338">
        <f>Financiamiento!$F62</f>
        <v>0</v>
      </c>
      <c r="V5" s="338">
        <f>Financiamiento!$F63</f>
        <v>0</v>
      </c>
      <c r="W5" s="338">
        <f>Financiamiento!$F64</f>
        <v>0</v>
      </c>
      <c r="X5" s="338">
        <f>Financiamiento!$F65</f>
        <v>0</v>
      </c>
      <c r="Y5" s="338">
        <f>Financiamiento!$F66</f>
        <v>0</v>
      </c>
      <c r="Z5" s="338">
        <f>Financiamiento!$F67</f>
        <v>0</v>
      </c>
      <c r="AA5" s="338">
        <f>Financiamiento!$F68</f>
        <v>0</v>
      </c>
      <c r="AB5" s="338">
        <f>Financiamiento!$F69</f>
        <v>0</v>
      </c>
      <c r="AC5" s="338">
        <f>Financiamiento!$F70</f>
        <v>0</v>
      </c>
      <c r="AD5" s="338">
        <f>Financiamiento!$F71</f>
        <v>0</v>
      </c>
      <c r="AE5" s="338">
        <f>Financiamiento!$F72</f>
        <v>0</v>
      </c>
      <c r="AF5" s="338">
        <f>Financiamiento!$F73</f>
        <v>0</v>
      </c>
      <c r="AG5" s="338">
        <f>Financiamiento!$F74</f>
        <v>0</v>
      </c>
      <c r="AH5" s="338">
        <f>Financiamiento!$F75</f>
        <v>0</v>
      </c>
      <c r="AI5" s="338">
        <f>Financiamiento!$F76</f>
        <v>0</v>
      </c>
      <c r="AJ5" s="338">
        <f>Financiamiento!$F77</f>
        <v>0</v>
      </c>
      <c r="AK5" s="338">
        <f>Financiamiento!$F78</f>
        <v>0</v>
      </c>
      <c r="AL5" s="338">
        <f>Financiamiento!$F79</f>
        <v>0</v>
      </c>
      <c r="AM5" s="338">
        <f>Financiamiento!$F80</f>
        <v>0</v>
      </c>
      <c r="AN5" s="338">
        <f>Financiamiento!$F81</f>
        <v>0</v>
      </c>
      <c r="AO5" s="338">
        <f>Financiamiento!$F82</f>
        <v>0</v>
      </c>
      <c r="AP5" s="338">
        <f>Financiamiento!$F83</f>
        <v>0</v>
      </c>
      <c r="AQ5" s="338">
        <f>Financiamiento!$F84</f>
        <v>0</v>
      </c>
      <c r="AR5" s="338">
        <f>Financiamiento!$F85</f>
        <v>0</v>
      </c>
      <c r="AS5" s="338">
        <f>Financiamiento!$F86</f>
        <v>0</v>
      </c>
      <c r="AT5" s="338">
        <f>Financiamiento!$F87</f>
        <v>0</v>
      </c>
      <c r="AU5" s="338">
        <f>Financiamiento!$F88</f>
        <v>0</v>
      </c>
      <c r="AV5" s="338">
        <f>Financiamiento!$F89</f>
        <v>0</v>
      </c>
      <c r="AW5" s="338">
        <f>Financiamiento!$F90</f>
        <v>0</v>
      </c>
      <c r="AX5" s="338">
        <f>Financiamiento!$F91</f>
        <v>0</v>
      </c>
      <c r="AY5" s="338">
        <f>Financiamiento!$F92</f>
        <v>0</v>
      </c>
      <c r="AZ5" s="338">
        <f>Financiamiento!$F93</f>
        <v>0</v>
      </c>
      <c r="BA5" s="338">
        <f>Financiamiento!$F94</f>
        <v>0</v>
      </c>
      <c r="BB5" s="338">
        <f>Financiamiento!$F95</f>
        <v>0</v>
      </c>
      <c r="BC5" s="338">
        <f>Financiamiento!$F96</f>
        <v>0</v>
      </c>
      <c r="BD5" s="338">
        <f>Financiamiento!$F97</f>
        <v>0</v>
      </c>
      <c r="BE5" s="338">
        <f>Financiamiento!$F98</f>
        <v>0</v>
      </c>
      <c r="BF5" s="338">
        <f>Financiamiento!$F99</f>
        <v>0</v>
      </c>
      <c r="BG5" s="338">
        <f>Financiamiento!$F100</f>
        <v>0</v>
      </c>
      <c r="BH5" s="338">
        <f>Financiamiento!$F101</f>
        <v>0</v>
      </c>
      <c r="BI5" s="338">
        <f>Financiamiento!$F102</f>
        <v>0</v>
      </c>
    </row>
    <row r="6" spans="1:62">
      <c r="B6" s="337" t="s">
        <v>538</v>
      </c>
      <c r="C6" s="338">
        <f>Financiamiento!$G44</f>
        <v>0</v>
      </c>
      <c r="D6" s="338">
        <f>Financiamiento!$G45</f>
        <v>0</v>
      </c>
      <c r="E6" s="338">
        <f>Financiamiento!$G46</f>
        <v>0</v>
      </c>
      <c r="F6" s="338">
        <f>Financiamiento!$G47</f>
        <v>0</v>
      </c>
      <c r="G6" s="338">
        <f>Financiamiento!$G48</f>
        <v>0</v>
      </c>
      <c r="H6" s="338">
        <f>Financiamiento!$G49</f>
        <v>0</v>
      </c>
      <c r="I6" s="338">
        <f>Financiamiento!$G50</f>
        <v>0</v>
      </c>
      <c r="J6" s="338">
        <f>Financiamiento!$G51</f>
        <v>0</v>
      </c>
      <c r="K6" s="338">
        <f>Financiamiento!$G52</f>
        <v>0</v>
      </c>
      <c r="L6" s="338">
        <f>Financiamiento!$G53</f>
        <v>0</v>
      </c>
      <c r="M6" s="338">
        <f>Financiamiento!$G54</f>
        <v>0</v>
      </c>
      <c r="N6" s="338">
        <f>Financiamiento!$G55</f>
        <v>0</v>
      </c>
      <c r="O6" s="338">
        <f>Financiamiento!$G56</f>
        <v>0</v>
      </c>
      <c r="P6" s="338">
        <f>Financiamiento!$G57</f>
        <v>0</v>
      </c>
      <c r="Q6" s="338">
        <f>Financiamiento!$G58</f>
        <v>0</v>
      </c>
      <c r="R6" s="338">
        <f>Financiamiento!$G59</f>
        <v>0</v>
      </c>
      <c r="S6" s="338">
        <f>Financiamiento!$G60</f>
        <v>0</v>
      </c>
      <c r="T6" s="338">
        <f>Financiamiento!$G61</f>
        <v>0</v>
      </c>
      <c r="U6" s="338">
        <f>Financiamiento!$G62</f>
        <v>0</v>
      </c>
      <c r="V6" s="338">
        <f>Financiamiento!$G63</f>
        <v>0</v>
      </c>
      <c r="W6" s="338">
        <f>Financiamiento!$G64</f>
        <v>0</v>
      </c>
      <c r="X6" s="338">
        <f>Financiamiento!$G65</f>
        <v>0</v>
      </c>
      <c r="Y6" s="338">
        <f>Financiamiento!$G66</f>
        <v>0</v>
      </c>
      <c r="Z6" s="338">
        <f>Financiamiento!$G67</f>
        <v>0</v>
      </c>
      <c r="AA6" s="338">
        <f>Financiamiento!$G68</f>
        <v>0</v>
      </c>
      <c r="AB6" s="338">
        <f>Financiamiento!$G69</f>
        <v>0</v>
      </c>
      <c r="AC6" s="338">
        <f>Financiamiento!$G70</f>
        <v>0</v>
      </c>
      <c r="AD6" s="338">
        <f>Financiamiento!$G71</f>
        <v>0</v>
      </c>
      <c r="AE6" s="338">
        <f>Financiamiento!$G72</f>
        <v>0</v>
      </c>
      <c r="AF6" s="338">
        <f>Financiamiento!$G73</f>
        <v>0</v>
      </c>
      <c r="AG6" s="338">
        <f>Financiamiento!$G74</f>
        <v>0</v>
      </c>
      <c r="AH6" s="338">
        <f>Financiamiento!$G75</f>
        <v>0</v>
      </c>
      <c r="AI6" s="338">
        <f>Financiamiento!$G76</f>
        <v>0</v>
      </c>
      <c r="AJ6" s="338">
        <f>Financiamiento!$G77</f>
        <v>0</v>
      </c>
      <c r="AK6" s="338">
        <f>Financiamiento!$G78</f>
        <v>0</v>
      </c>
      <c r="AL6" s="338">
        <f>Financiamiento!$G79</f>
        <v>0</v>
      </c>
      <c r="AM6" s="338">
        <f>Financiamiento!$G80</f>
        <v>0</v>
      </c>
      <c r="AN6" s="338">
        <f>Financiamiento!$G81</f>
        <v>0</v>
      </c>
      <c r="AO6" s="338">
        <f>Financiamiento!$G82</f>
        <v>0</v>
      </c>
      <c r="AP6" s="338">
        <f>Financiamiento!$G83</f>
        <v>0</v>
      </c>
      <c r="AQ6" s="338">
        <f>Financiamiento!$G84</f>
        <v>0</v>
      </c>
      <c r="AR6" s="338">
        <f>Financiamiento!$G85</f>
        <v>0</v>
      </c>
      <c r="AS6" s="338">
        <f>Financiamiento!$G86</f>
        <v>0</v>
      </c>
      <c r="AT6" s="338">
        <f>Financiamiento!$G87</f>
        <v>0</v>
      </c>
      <c r="AU6" s="338">
        <f>Financiamiento!$G88</f>
        <v>0</v>
      </c>
      <c r="AV6" s="338">
        <f>Financiamiento!$G89</f>
        <v>0</v>
      </c>
      <c r="AW6" s="338">
        <f>Financiamiento!$G90</f>
        <v>0</v>
      </c>
      <c r="AX6" s="338">
        <f>Financiamiento!$G91</f>
        <v>0</v>
      </c>
      <c r="AY6" s="338">
        <f>Financiamiento!$G92</f>
        <v>0</v>
      </c>
      <c r="AZ6" s="338">
        <f>Financiamiento!$G93</f>
        <v>0</v>
      </c>
      <c r="BA6" s="338">
        <f>Financiamiento!$G94</f>
        <v>0</v>
      </c>
      <c r="BB6" s="338">
        <f>Financiamiento!$G95</f>
        <v>0</v>
      </c>
      <c r="BC6" s="338">
        <f>Financiamiento!$G96</f>
        <v>0</v>
      </c>
      <c r="BD6" s="338">
        <f>Financiamiento!$G97</f>
        <v>0</v>
      </c>
      <c r="BE6" s="338">
        <f>Financiamiento!$G98</f>
        <v>0</v>
      </c>
      <c r="BF6" s="338">
        <f>Financiamiento!$G99</f>
        <v>0</v>
      </c>
      <c r="BG6" s="338">
        <f>Financiamiento!$G100</f>
        <v>0</v>
      </c>
      <c r="BH6" s="338">
        <f>Financiamiento!$G101</f>
        <v>0</v>
      </c>
      <c r="BI6" s="338">
        <f>Financiamiento!$G102</f>
        <v>0</v>
      </c>
    </row>
    <row r="7" spans="1:62">
      <c r="B7" s="337"/>
    </row>
    <row r="8" spans="1:62">
      <c r="B8" s="337" t="s">
        <v>539</v>
      </c>
      <c r="C8" s="338">
        <f>PMT(Financiamiento!$F$27/12,Financiamiento!$F$31*12,pagoint!C4)</f>
        <v>0</v>
      </c>
      <c r="D8" s="338">
        <f>PMT(Financiamiento!$F$27/12,Financiamiento!$F$31*12,pagoint!D4)</f>
        <v>0</v>
      </c>
      <c r="E8" s="338">
        <f>PMT(Financiamiento!$F$27/12,Financiamiento!$F$31*12,pagoint!E4)</f>
        <v>0</v>
      </c>
      <c r="F8" s="338">
        <f>PMT(Financiamiento!$F$27/12,Financiamiento!$F$31*12,pagoint!F4)</f>
        <v>0</v>
      </c>
      <c r="G8" s="338">
        <f>PMT(Financiamiento!$F$27/12,Financiamiento!$F$31*12,pagoint!G4)</f>
        <v>0</v>
      </c>
      <c r="H8" s="338">
        <f>PMT(Financiamiento!$F$27/12,Financiamiento!$F$31*12,pagoint!H4)</f>
        <v>0</v>
      </c>
      <c r="I8" s="338">
        <f>PMT(Financiamiento!$F$27/12,Financiamiento!$F$31*12,pagoint!I4)</f>
        <v>0</v>
      </c>
      <c r="J8" s="338">
        <f>PMT(Financiamiento!$F$27/12,Financiamiento!$F$31*12,pagoint!J4)</f>
        <v>0</v>
      </c>
      <c r="K8" s="338">
        <f>PMT(Financiamiento!$F$27/12,Financiamiento!$F$31*12,pagoint!K4)</f>
        <v>0</v>
      </c>
      <c r="L8" s="338">
        <f>PMT(Financiamiento!$F$27/12,Financiamiento!$F$31*12,pagoint!L4)</f>
        <v>0</v>
      </c>
      <c r="M8" s="338">
        <f>PMT(Financiamiento!$F$27/12,Financiamiento!$F$31*12,pagoint!M4)</f>
        <v>0</v>
      </c>
      <c r="N8" s="338">
        <f>PMT(Financiamiento!$F$27/12,Financiamiento!$F$31*12,pagoint!N4)</f>
        <v>0</v>
      </c>
      <c r="O8" s="338">
        <f>PMT(Financiamiento!$F$27/12,Financiamiento!$F$31*12,pagoint!O4)</f>
        <v>0</v>
      </c>
      <c r="P8" s="338">
        <f>PMT(Financiamiento!$F$27/12,Financiamiento!$F$31*12,pagoint!P4)</f>
        <v>0</v>
      </c>
      <c r="Q8" s="338">
        <f>PMT(Financiamiento!$F$27/12,Financiamiento!$F$31*12,pagoint!Q4)</f>
        <v>0</v>
      </c>
      <c r="R8" s="338">
        <f>PMT(Financiamiento!$F$27/12,Financiamiento!$F$31*12,pagoint!R4)</f>
        <v>0</v>
      </c>
      <c r="S8" s="338">
        <f>PMT(Financiamiento!$F$27/12,Financiamiento!$F$31*12,pagoint!S4)</f>
        <v>0</v>
      </c>
      <c r="T8" s="338">
        <f>PMT(Financiamiento!$F$27/12,Financiamiento!$F$31*12,pagoint!T4)</f>
        <v>0</v>
      </c>
      <c r="U8" s="338">
        <f>PMT(Financiamiento!$F$27/12,Financiamiento!$F$31*12,pagoint!U4)</f>
        <v>0</v>
      </c>
      <c r="V8" s="338">
        <f>PMT(Financiamiento!$F$27/12,Financiamiento!$F$31*12,pagoint!V4)</f>
        <v>0</v>
      </c>
      <c r="W8" s="338">
        <f>PMT(Financiamiento!$F$27/12,Financiamiento!$F$31*12,pagoint!W4)</f>
        <v>0</v>
      </c>
      <c r="X8" s="338">
        <f>PMT(Financiamiento!$F$27/12,Financiamiento!$F$31*12,pagoint!X4)</f>
        <v>0</v>
      </c>
      <c r="Y8" s="338">
        <f>PMT(Financiamiento!$F$27/12,Financiamiento!$F$31*12,pagoint!Y4)</f>
        <v>0</v>
      </c>
      <c r="Z8" s="338">
        <f>PMT(Financiamiento!$F$27/12,Financiamiento!$F$31*12,pagoint!Z4)</f>
        <v>0</v>
      </c>
      <c r="AA8" s="338">
        <f>PMT(Financiamiento!$F$27/12,Financiamiento!$F$31*12,pagoint!AA4)</f>
        <v>0</v>
      </c>
      <c r="AB8" s="338">
        <f>PMT(Financiamiento!$F$27/12,Financiamiento!$F$31*12,pagoint!AB4)</f>
        <v>0</v>
      </c>
      <c r="AC8" s="338">
        <f>PMT(Financiamiento!$F$27/12,Financiamiento!$F$31*12,pagoint!AC4)</f>
        <v>0</v>
      </c>
      <c r="AD8" s="338">
        <f>PMT(Financiamiento!$F$27/12,Financiamiento!$F$31*12,pagoint!AD4)</f>
        <v>0</v>
      </c>
      <c r="AE8" s="338">
        <f>PMT(Financiamiento!$F$27/12,Financiamiento!$F$31*12,pagoint!AE4)</f>
        <v>0</v>
      </c>
      <c r="AF8" s="338">
        <f>PMT(Financiamiento!$F$27/12,Financiamiento!$F$31*12,pagoint!AF4)</f>
        <v>0</v>
      </c>
      <c r="AG8" s="338">
        <f>PMT(Financiamiento!$F$27/12,Financiamiento!$F$31*12,pagoint!AG4)</f>
        <v>0</v>
      </c>
      <c r="AH8" s="338">
        <f>PMT(Financiamiento!$F$27/12,Financiamiento!$F$31*12,pagoint!AH4)</f>
        <v>0</v>
      </c>
      <c r="AI8" s="338">
        <f>PMT(Financiamiento!$F$27/12,Financiamiento!$F$31*12,pagoint!AI4)</f>
        <v>0</v>
      </c>
      <c r="AJ8" s="338">
        <f>PMT(Financiamiento!$F$27/12,Financiamiento!$F$31*12,pagoint!AJ4)</f>
        <v>0</v>
      </c>
      <c r="AK8" s="338">
        <f>PMT(Financiamiento!$F$27/12,Financiamiento!$F$31*12,pagoint!AK4)</f>
        <v>0</v>
      </c>
      <c r="AL8" s="338">
        <f>PMT(Financiamiento!$F$27/12,Financiamiento!$F$31*12,pagoint!AL4)</f>
        <v>0</v>
      </c>
      <c r="AM8" s="338">
        <f>PMT(Financiamiento!$F$27/12,Financiamiento!$F$31*12,pagoint!AM4)</f>
        <v>0</v>
      </c>
      <c r="AN8" s="338">
        <f>PMT(Financiamiento!$F$27/12,Financiamiento!$F$31*12,pagoint!AN4)</f>
        <v>0</v>
      </c>
      <c r="AO8" s="338">
        <f>PMT(Financiamiento!$F$27/12,Financiamiento!$F$31*12,pagoint!AO4)</f>
        <v>0</v>
      </c>
      <c r="AP8" s="338">
        <f>PMT(Financiamiento!$F$27/12,Financiamiento!$F$31*12,pagoint!AP4)</f>
        <v>0</v>
      </c>
      <c r="AQ8" s="338">
        <f>PMT(Financiamiento!$F$27/12,Financiamiento!$F$31*12,pagoint!AQ4)</f>
        <v>0</v>
      </c>
      <c r="AR8" s="338">
        <f>PMT(Financiamiento!$F$27/12,Financiamiento!$F$31*12,pagoint!AR4)</f>
        <v>0</v>
      </c>
      <c r="AS8" s="338">
        <f>PMT(Financiamiento!$F$27/12,Financiamiento!$F$31*12,pagoint!AS4)</f>
        <v>0</v>
      </c>
      <c r="AT8" s="338">
        <f>PMT(Financiamiento!$F$27/12,Financiamiento!$F$31*12,pagoint!AT4)</f>
        <v>0</v>
      </c>
      <c r="AU8" s="338">
        <f>PMT(Financiamiento!$F$27/12,Financiamiento!$F$31*12,pagoint!AU4)</f>
        <v>0</v>
      </c>
      <c r="AV8" s="338">
        <f>PMT(Financiamiento!$F$27/12,Financiamiento!$F$31*12,pagoint!AV4)</f>
        <v>0</v>
      </c>
      <c r="AW8" s="338">
        <f>PMT(Financiamiento!$F$27/12,Financiamiento!$F$31*12,pagoint!AW4)</f>
        <v>0</v>
      </c>
      <c r="AX8" s="338">
        <f>PMT(Financiamiento!$F$27/12,Financiamiento!$F$31*12,pagoint!AX4)</f>
        <v>0</v>
      </c>
      <c r="AY8" s="338">
        <f>PMT(Financiamiento!$F$27/12,Financiamiento!$F$31*12,pagoint!AY4)</f>
        <v>0</v>
      </c>
      <c r="AZ8" s="338">
        <f>PMT(Financiamiento!$F$27/12,Financiamiento!$F$31*12,pagoint!AZ4)</f>
        <v>0</v>
      </c>
      <c r="BA8" s="338">
        <f>PMT(Financiamiento!$F$27/12,Financiamiento!$F$31*12,pagoint!BA4)</f>
        <v>0</v>
      </c>
      <c r="BB8" s="338">
        <f>PMT(Financiamiento!$F$27/12,Financiamiento!$F$31*12,pagoint!BB4)</f>
        <v>0</v>
      </c>
      <c r="BC8" s="338">
        <f>PMT(Financiamiento!$F$27/12,Financiamiento!$F$31*12,pagoint!BC4)</f>
        <v>0</v>
      </c>
      <c r="BD8" s="338">
        <f>PMT(Financiamiento!$F$27/12,Financiamiento!$F$31*12,pagoint!BD4)</f>
        <v>0</v>
      </c>
      <c r="BE8" s="338">
        <f>PMT(Financiamiento!$F$27/12,Financiamiento!$F$31*12,pagoint!BE4)</f>
        <v>0</v>
      </c>
      <c r="BF8" s="338">
        <f>PMT(Financiamiento!$F$27/12,Financiamiento!$F$31*12,pagoint!BF4)</f>
        <v>0</v>
      </c>
      <c r="BG8" s="338">
        <f>PMT(Financiamiento!$F$27/12,Financiamiento!$F$31*12,pagoint!BG4)</f>
        <v>0</v>
      </c>
      <c r="BH8" s="338">
        <f>PMT(Financiamiento!$F$27/12,Financiamiento!$F$31*12,pagoint!BH4)</f>
        <v>0</v>
      </c>
      <c r="BI8" s="338">
        <f>PMT(Financiamiento!$F$27/12,Financiamiento!$F$31*12,pagoint!BI4)</f>
        <v>0</v>
      </c>
    </row>
    <row r="9" spans="1:62">
      <c r="B9" s="337" t="s">
        <v>540</v>
      </c>
      <c r="C9" s="338">
        <f>PMT(Financiamiento!$F$28/12,Financiamiento!$F$32*12,pagoint!C5)</f>
        <v>0</v>
      </c>
      <c r="D9" s="338">
        <f>PMT(Financiamiento!$F$28/12,Financiamiento!$F$32*12,pagoint!D5)</f>
        <v>0</v>
      </c>
      <c r="E9" s="338">
        <f>PMT(Financiamiento!$F$28/12,Financiamiento!$F$32*12,pagoint!E5)</f>
        <v>0</v>
      </c>
      <c r="F9" s="338">
        <f>PMT(Financiamiento!$F$28/12,Financiamiento!$F$32*12,pagoint!F5)</f>
        <v>0</v>
      </c>
      <c r="G9" s="338">
        <f>PMT(Financiamiento!$F$28/12,Financiamiento!$F$32*12,pagoint!G5)</f>
        <v>0</v>
      </c>
      <c r="H9" s="338">
        <f>PMT(Financiamiento!$F$28/12,Financiamiento!$F$32*12,pagoint!H5)</f>
        <v>0</v>
      </c>
      <c r="I9" s="338">
        <f>PMT(Financiamiento!$F$28/12,Financiamiento!$F$32*12,pagoint!I5)</f>
        <v>0</v>
      </c>
      <c r="J9" s="338">
        <f>PMT(Financiamiento!$F$28/12,Financiamiento!$F$32*12,pagoint!J5)</f>
        <v>0</v>
      </c>
      <c r="K9" s="338">
        <f>PMT(Financiamiento!$F$28/12,Financiamiento!$F$32*12,pagoint!K5)</f>
        <v>0</v>
      </c>
      <c r="L9" s="338">
        <f>PMT(Financiamiento!$F$28/12,Financiamiento!$F$32*12,pagoint!L5)</f>
        <v>0</v>
      </c>
      <c r="M9" s="338">
        <f>PMT(Financiamiento!$F$28/12,Financiamiento!$F$32*12,pagoint!M5)</f>
        <v>0</v>
      </c>
      <c r="N9" s="338">
        <f>PMT(Financiamiento!$F$28/12,Financiamiento!$F$32*12,pagoint!N5)</f>
        <v>0</v>
      </c>
      <c r="O9" s="338">
        <f>PMT(Financiamiento!$F$28/12,Financiamiento!$F$32*12,pagoint!O5)</f>
        <v>0</v>
      </c>
      <c r="P9" s="338">
        <f>PMT(Financiamiento!$F$28/12,Financiamiento!$F$32*12,pagoint!P5)</f>
        <v>0</v>
      </c>
      <c r="Q9" s="338">
        <f>PMT(Financiamiento!$F$28/12,Financiamiento!$F$32*12,pagoint!Q5)</f>
        <v>0</v>
      </c>
      <c r="R9" s="338">
        <f>PMT(Financiamiento!$F$28/12,Financiamiento!$F$32*12,pagoint!R5)</f>
        <v>0</v>
      </c>
      <c r="S9" s="338">
        <f>PMT(Financiamiento!$F$28/12,Financiamiento!$F$32*12,pagoint!S5)</f>
        <v>0</v>
      </c>
      <c r="T9" s="338">
        <f>PMT(Financiamiento!$F$28/12,Financiamiento!$F$32*12,pagoint!T5)</f>
        <v>0</v>
      </c>
      <c r="U9" s="338">
        <f>PMT(Financiamiento!$F$28/12,Financiamiento!$F$32*12,pagoint!U5)</f>
        <v>0</v>
      </c>
      <c r="V9" s="338">
        <f>PMT(Financiamiento!$F$28/12,Financiamiento!$F$32*12,pagoint!V5)</f>
        <v>0</v>
      </c>
      <c r="W9" s="338">
        <f>PMT(Financiamiento!$F$28/12,Financiamiento!$F$32*12,pagoint!W5)</f>
        <v>0</v>
      </c>
      <c r="X9" s="338">
        <f>PMT(Financiamiento!$F$28/12,Financiamiento!$F$32*12,pagoint!X5)</f>
        <v>0</v>
      </c>
      <c r="Y9" s="338">
        <f>PMT(Financiamiento!$F$28/12,Financiamiento!$F$32*12,pagoint!Y5)</f>
        <v>0</v>
      </c>
      <c r="Z9" s="338">
        <f>PMT(Financiamiento!$F$28/12,Financiamiento!$F$32*12,pagoint!Z5)</f>
        <v>0</v>
      </c>
      <c r="AA9" s="338">
        <f>PMT(Financiamiento!$F$28/12,Financiamiento!$F$32*12,pagoint!AA5)</f>
        <v>0</v>
      </c>
      <c r="AB9" s="338">
        <f>PMT(Financiamiento!$F$28/12,Financiamiento!$F$32*12,pagoint!AB5)</f>
        <v>0</v>
      </c>
      <c r="AC9" s="338">
        <f>PMT(Financiamiento!$F$28/12,Financiamiento!$F$32*12,pagoint!AC5)</f>
        <v>0</v>
      </c>
      <c r="AD9" s="338">
        <f>PMT(Financiamiento!$F$28/12,Financiamiento!$F$32*12,pagoint!AD5)</f>
        <v>0</v>
      </c>
      <c r="AE9" s="338">
        <f>PMT(Financiamiento!$F$28/12,Financiamiento!$F$32*12,pagoint!AE5)</f>
        <v>0</v>
      </c>
      <c r="AF9" s="338">
        <f>PMT(Financiamiento!$F$28/12,Financiamiento!$F$32*12,pagoint!AF5)</f>
        <v>0</v>
      </c>
      <c r="AG9" s="338">
        <f>PMT(Financiamiento!$F$28/12,Financiamiento!$F$32*12,pagoint!AG5)</f>
        <v>0</v>
      </c>
      <c r="AH9" s="338">
        <f>PMT(Financiamiento!$F$28/12,Financiamiento!$F$32*12,pagoint!AH5)</f>
        <v>0</v>
      </c>
      <c r="AI9" s="338">
        <f>PMT(Financiamiento!$F$28/12,Financiamiento!$F$32*12,pagoint!AI5)</f>
        <v>0</v>
      </c>
      <c r="AJ9" s="338">
        <f>PMT(Financiamiento!$F$28/12,Financiamiento!$F$32*12,pagoint!AJ5)</f>
        <v>0</v>
      </c>
      <c r="AK9" s="338">
        <f>PMT(Financiamiento!$F$28/12,Financiamiento!$F$32*12,pagoint!AK5)</f>
        <v>0</v>
      </c>
      <c r="AL9" s="338">
        <f>PMT(Financiamiento!$F$28/12,Financiamiento!$F$32*12,pagoint!AL5)</f>
        <v>0</v>
      </c>
      <c r="AM9" s="338">
        <f>PMT(Financiamiento!$F$28/12,Financiamiento!$F$32*12,pagoint!AM5)</f>
        <v>0</v>
      </c>
      <c r="AN9" s="338">
        <f>PMT(Financiamiento!$F$28/12,Financiamiento!$F$32*12,pagoint!AN5)</f>
        <v>0</v>
      </c>
      <c r="AO9" s="338">
        <f>PMT(Financiamiento!$F$28/12,Financiamiento!$F$32*12,pagoint!AO5)</f>
        <v>0</v>
      </c>
      <c r="AP9" s="338">
        <f>PMT(Financiamiento!$F$28/12,Financiamiento!$F$32*12,pagoint!AP5)</f>
        <v>0</v>
      </c>
      <c r="AQ9" s="338">
        <f>PMT(Financiamiento!$F$28/12,Financiamiento!$F$32*12,pagoint!AQ5)</f>
        <v>0</v>
      </c>
      <c r="AR9" s="338">
        <f>PMT(Financiamiento!$F$28/12,Financiamiento!$F$32*12,pagoint!AR5)</f>
        <v>0</v>
      </c>
      <c r="AS9" s="338">
        <f>PMT(Financiamiento!$F$28/12,Financiamiento!$F$32*12,pagoint!AS5)</f>
        <v>0</v>
      </c>
      <c r="AT9" s="338">
        <f>PMT(Financiamiento!$F$28/12,Financiamiento!$F$32*12,pagoint!AT5)</f>
        <v>0</v>
      </c>
      <c r="AU9" s="338">
        <f>PMT(Financiamiento!$F$28/12,Financiamiento!$F$32*12,pagoint!AU5)</f>
        <v>0</v>
      </c>
      <c r="AV9" s="338">
        <f>PMT(Financiamiento!$F$28/12,Financiamiento!$F$32*12,pagoint!AV5)</f>
        <v>0</v>
      </c>
      <c r="AW9" s="338">
        <f>PMT(Financiamiento!$F$28/12,Financiamiento!$F$32*12,pagoint!AW5)</f>
        <v>0</v>
      </c>
      <c r="AX9" s="338">
        <f>PMT(Financiamiento!$F$28/12,Financiamiento!$F$32*12,pagoint!AX5)</f>
        <v>0</v>
      </c>
      <c r="AY9" s="338">
        <f>PMT(Financiamiento!$F$28/12,Financiamiento!$F$32*12,pagoint!AY5)</f>
        <v>0</v>
      </c>
      <c r="AZ9" s="338">
        <f>PMT(Financiamiento!$F$28/12,Financiamiento!$F$32*12,pagoint!AZ5)</f>
        <v>0</v>
      </c>
      <c r="BA9" s="338">
        <f>PMT(Financiamiento!$F$28/12,Financiamiento!$F$32*12,pagoint!BA5)</f>
        <v>0</v>
      </c>
      <c r="BB9" s="338">
        <f>PMT(Financiamiento!$F$28/12,Financiamiento!$F$32*12,pagoint!BB5)</f>
        <v>0</v>
      </c>
      <c r="BC9" s="338">
        <f>PMT(Financiamiento!$F$28/12,Financiamiento!$F$32*12,pagoint!BC5)</f>
        <v>0</v>
      </c>
      <c r="BD9" s="338">
        <f>PMT(Financiamiento!$F$28/12,Financiamiento!$F$32*12,pagoint!BD5)</f>
        <v>0</v>
      </c>
      <c r="BE9" s="338">
        <f>PMT(Financiamiento!$F$28/12,Financiamiento!$F$32*12,pagoint!BE5)</f>
        <v>0</v>
      </c>
      <c r="BF9" s="338">
        <f>PMT(Financiamiento!$F$28/12,Financiamiento!$F$32*12,pagoint!BF5)</f>
        <v>0</v>
      </c>
      <c r="BG9" s="338">
        <f>PMT(Financiamiento!$F$28/12,Financiamiento!$F$32*12,pagoint!BG5)</f>
        <v>0</v>
      </c>
      <c r="BH9" s="338">
        <f>PMT(Financiamiento!$F$28/12,Financiamiento!$F$32*12,pagoint!BH5)</f>
        <v>0</v>
      </c>
      <c r="BI9" s="338">
        <f>PMT(Financiamiento!$F$28/12,Financiamiento!$F$32*12,pagoint!BI5)</f>
        <v>0</v>
      </c>
    </row>
    <row r="10" spans="1:62">
      <c r="B10" s="337"/>
    </row>
    <row r="11" spans="1:62" s="337" customFormat="1">
      <c r="B11" s="337" t="s">
        <v>536</v>
      </c>
      <c r="C11" s="337">
        <v>1</v>
      </c>
      <c r="D11" s="337">
        <v>2</v>
      </c>
      <c r="E11" s="337">
        <v>3</v>
      </c>
      <c r="F11" s="337">
        <v>4</v>
      </c>
      <c r="G11" s="337">
        <v>5</v>
      </c>
      <c r="H11" s="337">
        <v>6</v>
      </c>
      <c r="I11" s="337">
        <v>7</v>
      </c>
      <c r="J11" s="337">
        <v>8</v>
      </c>
      <c r="K11" s="337">
        <v>9</v>
      </c>
      <c r="L11" s="337">
        <v>10</v>
      </c>
      <c r="M11" s="337">
        <v>11</v>
      </c>
      <c r="N11" s="337">
        <v>12</v>
      </c>
      <c r="O11" s="337">
        <v>13</v>
      </c>
      <c r="P11" s="337">
        <v>14</v>
      </c>
      <c r="Q11" s="337">
        <v>15</v>
      </c>
      <c r="R11" s="337">
        <v>16</v>
      </c>
      <c r="S11" s="337">
        <v>17</v>
      </c>
      <c r="T11" s="337">
        <v>18</v>
      </c>
      <c r="U11" s="337">
        <v>19</v>
      </c>
      <c r="V11" s="337">
        <v>20</v>
      </c>
      <c r="W11" s="337">
        <v>21</v>
      </c>
      <c r="X11" s="337">
        <v>22</v>
      </c>
      <c r="Y11" s="337">
        <v>23</v>
      </c>
      <c r="Z11" s="337">
        <v>24</v>
      </c>
      <c r="AA11" s="337">
        <v>25</v>
      </c>
      <c r="AB11" s="337">
        <v>26</v>
      </c>
      <c r="AC11" s="337">
        <v>27</v>
      </c>
      <c r="AD11" s="337">
        <v>28</v>
      </c>
      <c r="AE11" s="337">
        <v>29</v>
      </c>
      <c r="AF11" s="337">
        <v>30</v>
      </c>
      <c r="AG11" s="337">
        <v>31</v>
      </c>
      <c r="AH11" s="337">
        <v>32</v>
      </c>
      <c r="AI11" s="337">
        <v>33</v>
      </c>
      <c r="AJ11" s="337">
        <v>34</v>
      </c>
      <c r="AK11" s="337">
        <v>35</v>
      </c>
      <c r="AL11" s="337">
        <v>36</v>
      </c>
      <c r="AM11" s="337">
        <v>37</v>
      </c>
      <c r="AN11" s="337">
        <v>38</v>
      </c>
      <c r="AO11" s="337">
        <v>39</v>
      </c>
      <c r="AP11" s="337">
        <v>40</v>
      </c>
      <c r="AQ11" s="337">
        <v>41</v>
      </c>
      <c r="AR11" s="337">
        <v>42</v>
      </c>
      <c r="AS11" s="337">
        <v>43</v>
      </c>
      <c r="AT11" s="337">
        <v>44</v>
      </c>
      <c r="AU11" s="337">
        <v>45</v>
      </c>
      <c r="AV11" s="337">
        <v>46</v>
      </c>
      <c r="AW11" s="337">
        <v>47</v>
      </c>
      <c r="AX11" s="337">
        <v>48</v>
      </c>
      <c r="AY11" s="337">
        <v>49</v>
      </c>
      <c r="AZ11" s="337">
        <v>50</v>
      </c>
      <c r="BA11" s="337">
        <v>51</v>
      </c>
      <c r="BB11" s="337">
        <v>52</v>
      </c>
      <c r="BC11" s="337">
        <v>53</v>
      </c>
      <c r="BD11" s="337">
        <v>54</v>
      </c>
      <c r="BE11" s="337">
        <v>55</v>
      </c>
      <c r="BF11" s="337">
        <v>56</v>
      </c>
      <c r="BG11" s="337">
        <v>57</v>
      </c>
      <c r="BH11" s="337">
        <v>58</v>
      </c>
      <c r="BI11" s="337">
        <v>59</v>
      </c>
      <c r="BJ11" s="337">
        <v>60</v>
      </c>
    </row>
    <row r="12" spans="1:62" s="337" customFormat="1">
      <c r="C12" s="337">
        <f t="shared" ref="C12:Z12" si="0">SUM(C13:C72)</f>
        <v>0</v>
      </c>
      <c r="D12" s="337">
        <f t="shared" si="0"/>
        <v>0</v>
      </c>
      <c r="E12" s="337">
        <f t="shared" si="0"/>
        <v>0</v>
      </c>
      <c r="F12" s="337">
        <f t="shared" si="0"/>
        <v>0</v>
      </c>
      <c r="G12" s="337">
        <f t="shared" si="0"/>
        <v>0</v>
      </c>
      <c r="H12" s="337">
        <f t="shared" si="0"/>
        <v>0</v>
      </c>
      <c r="I12" s="337">
        <f t="shared" si="0"/>
        <v>0</v>
      </c>
      <c r="J12" s="337">
        <f t="shared" si="0"/>
        <v>0</v>
      </c>
      <c r="K12" s="337">
        <f t="shared" si="0"/>
        <v>0</v>
      </c>
      <c r="L12" s="337">
        <f t="shared" si="0"/>
        <v>0</v>
      </c>
      <c r="M12" s="337">
        <f t="shared" si="0"/>
        <v>0</v>
      </c>
      <c r="N12" s="337">
        <f t="shared" si="0"/>
        <v>0</v>
      </c>
      <c r="O12" s="337">
        <f t="shared" si="0"/>
        <v>0</v>
      </c>
      <c r="P12" s="337">
        <f t="shared" si="0"/>
        <v>0</v>
      </c>
      <c r="Q12" s="337">
        <f t="shared" si="0"/>
        <v>0</v>
      </c>
      <c r="R12" s="337">
        <f t="shared" si="0"/>
        <v>0</v>
      </c>
      <c r="S12" s="337">
        <f t="shared" si="0"/>
        <v>0</v>
      </c>
      <c r="T12" s="337">
        <f t="shared" si="0"/>
        <v>0</v>
      </c>
      <c r="U12" s="337">
        <f t="shared" si="0"/>
        <v>0</v>
      </c>
      <c r="V12" s="337">
        <f t="shared" si="0"/>
        <v>0</v>
      </c>
      <c r="W12" s="337">
        <f t="shared" si="0"/>
        <v>0</v>
      </c>
      <c r="X12" s="337">
        <f t="shared" si="0"/>
        <v>0</v>
      </c>
      <c r="Y12" s="337">
        <f t="shared" si="0"/>
        <v>0</v>
      </c>
      <c r="Z12" s="337">
        <f t="shared" si="0"/>
        <v>0</v>
      </c>
      <c r="AA12" s="337">
        <f t="shared" ref="AA12:BJ12" si="1">SUM(AA13:AA72)</f>
        <v>0</v>
      </c>
      <c r="AB12" s="337">
        <f t="shared" si="1"/>
        <v>0</v>
      </c>
      <c r="AC12" s="337">
        <f t="shared" si="1"/>
        <v>0</v>
      </c>
      <c r="AD12" s="337">
        <f t="shared" si="1"/>
        <v>0</v>
      </c>
      <c r="AE12" s="337">
        <f t="shared" si="1"/>
        <v>0</v>
      </c>
      <c r="AF12" s="337">
        <f t="shared" si="1"/>
        <v>0</v>
      </c>
      <c r="AG12" s="337">
        <f t="shared" si="1"/>
        <v>0</v>
      </c>
      <c r="AH12" s="337">
        <f t="shared" si="1"/>
        <v>0</v>
      </c>
      <c r="AI12" s="337">
        <f t="shared" si="1"/>
        <v>0</v>
      </c>
      <c r="AJ12" s="337">
        <f t="shared" si="1"/>
        <v>0</v>
      </c>
      <c r="AK12" s="337">
        <f t="shared" si="1"/>
        <v>0</v>
      </c>
      <c r="AL12" s="337">
        <f t="shared" si="1"/>
        <v>0</v>
      </c>
      <c r="AM12" s="337">
        <f t="shared" si="1"/>
        <v>0</v>
      </c>
      <c r="AN12" s="337">
        <f t="shared" si="1"/>
        <v>0</v>
      </c>
      <c r="AO12" s="337">
        <f t="shared" si="1"/>
        <v>0</v>
      </c>
      <c r="AP12" s="337">
        <f t="shared" si="1"/>
        <v>0</v>
      </c>
      <c r="AQ12" s="337">
        <f t="shared" si="1"/>
        <v>0</v>
      </c>
      <c r="AR12" s="337">
        <f t="shared" si="1"/>
        <v>0</v>
      </c>
      <c r="AS12" s="337">
        <f t="shared" si="1"/>
        <v>0</v>
      </c>
      <c r="AT12" s="337">
        <f t="shared" si="1"/>
        <v>0</v>
      </c>
      <c r="AU12" s="337">
        <f t="shared" si="1"/>
        <v>0</v>
      </c>
      <c r="AV12" s="337">
        <f t="shared" si="1"/>
        <v>0</v>
      </c>
      <c r="AW12" s="337">
        <f t="shared" si="1"/>
        <v>0</v>
      </c>
      <c r="AX12" s="337">
        <f t="shared" si="1"/>
        <v>0</v>
      </c>
      <c r="AY12" s="337">
        <f t="shared" si="1"/>
        <v>0</v>
      </c>
      <c r="AZ12" s="337">
        <f t="shared" si="1"/>
        <v>0</v>
      </c>
      <c r="BA12" s="337">
        <f t="shared" si="1"/>
        <v>0</v>
      </c>
      <c r="BB12" s="337">
        <f t="shared" si="1"/>
        <v>0</v>
      </c>
      <c r="BC12" s="337">
        <f t="shared" si="1"/>
        <v>0</v>
      </c>
      <c r="BD12" s="337">
        <f t="shared" si="1"/>
        <v>0</v>
      </c>
      <c r="BE12" s="337">
        <f t="shared" si="1"/>
        <v>0</v>
      </c>
      <c r="BF12" s="337">
        <f t="shared" si="1"/>
        <v>0</v>
      </c>
      <c r="BG12" s="337">
        <f t="shared" si="1"/>
        <v>0</v>
      </c>
      <c r="BH12" s="337">
        <f t="shared" si="1"/>
        <v>0</v>
      </c>
      <c r="BI12" s="337">
        <f t="shared" si="1"/>
        <v>0</v>
      </c>
      <c r="BJ12" s="337">
        <f t="shared" si="1"/>
        <v>0</v>
      </c>
    </row>
    <row r="13" spans="1:62">
      <c r="A13" s="338">
        <v>1</v>
      </c>
      <c r="B13" s="337" t="s">
        <v>422</v>
      </c>
      <c r="C13" s="338">
        <f>IF(Financiamiento!$F$31*12&lt;=pagoint!C11,0,Financiamiento!$D$35)</f>
        <v>0</v>
      </c>
      <c r="D13" s="338">
        <f>IF(Financiamiento!$F$31*12&lt;=pagoint!D11,0,Financiamiento!$D$35)</f>
        <v>0</v>
      </c>
      <c r="E13" s="338">
        <f>IF(Financiamiento!$F$31*12&lt;=pagoint!E11,0,Financiamiento!$D$35)</f>
        <v>0</v>
      </c>
      <c r="F13" s="338">
        <f>IF(Financiamiento!$F$31*12&lt;=pagoint!F11,0,Financiamiento!$D$35)</f>
        <v>0</v>
      </c>
      <c r="G13" s="338">
        <f>IF(Financiamiento!$F$31*12&lt;=pagoint!G11,0,Financiamiento!$D$35)</f>
        <v>0</v>
      </c>
      <c r="H13" s="338">
        <f>IF(Financiamiento!$F$31*12&lt;=pagoint!H11,0,Financiamiento!$D$35)</f>
        <v>0</v>
      </c>
      <c r="I13" s="338">
        <f>IF(Financiamiento!$F$31*12&lt;=pagoint!I11,0,Financiamiento!$D$35)</f>
        <v>0</v>
      </c>
      <c r="J13" s="338">
        <f>IF(Financiamiento!$F$31*12&lt;=pagoint!J11,0,Financiamiento!$D$35)</f>
        <v>0</v>
      </c>
      <c r="K13" s="338">
        <f>IF(Financiamiento!$F$31*12&lt;=pagoint!K11,0,Financiamiento!$D$35)</f>
        <v>0</v>
      </c>
      <c r="L13" s="338">
        <f>IF(Financiamiento!$F$31*12&lt;=pagoint!L11,0,Financiamiento!$D$35)</f>
        <v>0</v>
      </c>
      <c r="M13" s="338">
        <f>IF(Financiamiento!$F$31*12&lt;=pagoint!M11,0,Financiamiento!$D$35)</f>
        <v>0</v>
      </c>
      <c r="N13" s="338">
        <f>IF(Financiamiento!$F$31*12&lt;=pagoint!N11,0,Financiamiento!$D$35)</f>
        <v>0</v>
      </c>
      <c r="O13" s="338">
        <f>IF(Financiamiento!$F$31*12&lt;=pagoint!O11,0,Financiamiento!$D$35)</f>
        <v>0</v>
      </c>
      <c r="P13" s="338">
        <f>IF(Financiamiento!$F$31*12&lt;=pagoint!P11,0,Financiamiento!$D$35)</f>
        <v>0</v>
      </c>
      <c r="Q13" s="338">
        <f>IF(Financiamiento!$F$31*12&lt;=pagoint!Q11,0,Financiamiento!$D$35)</f>
        <v>0</v>
      </c>
      <c r="R13" s="338">
        <f>IF(Financiamiento!$F$31*12&lt;=pagoint!R11,0,Financiamiento!$D$35)</f>
        <v>0</v>
      </c>
      <c r="S13" s="338">
        <f>IF(Financiamiento!$F$31*12&lt;=pagoint!S11,0,Financiamiento!$D$35)</f>
        <v>0</v>
      </c>
      <c r="T13" s="338">
        <f>IF(Financiamiento!$F$31*12&lt;=pagoint!T11,0,Financiamiento!$D$35)</f>
        <v>0</v>
      </c>
      <c r="U13" s="338">
        <f>IF(Financiamiento!$F$31*12&lt;=pagoint!U11,0,Financiamiento!$D$35)</f>
        <v>0</v>
      </c>
      <c r="V13" s="338">
        <f>IF(Financiamiento!$F$31*12&lt;=pagoint!V11,0,Financiamiento!$D$35)</f>
        <v>0</v>
      </c>
      <c r="W13" s="338">
        <f>IF(Financiamiento!$F$31*12&lt;=pagoint!W11,0,Financiamiento!$D$35)</f>
        <v>0</v>
      </c>
      <c r="X13" s="338">
        <f>IF(Financiamiento!$F$31*12&lt;=pagoint!X11,0,Financiamiento!$D$35)</f>
        <v>0</v>
      </c>
      <c r="Y13" s="338">
        <f>IF(Financiamiento!$F$31*12&lt;=pagoint!Y11,0,Financiamiento!$D$35)</f>
        <v>0</v>
      </c>
      <c r="Z13" s="338">
        <f>IF(Financiamiento!$F$31*12&lt;=pagoint!Z11,0,Financiamiento!$D$35)</f>
        <v>0</v>
      </c>
      <c r="AA13" s="338">
        <f>IF(Financiamiento!$F$31*12&lt;=pagoint!AA11,0,Financiamiento!$D$35)</f>
        <v>0</v>
      </c>
      <c r="AB13" s="338">
        <f>IF(Financiamiento!$F$31*12&lt;=pagoint!AB11,0,Financiamiento!$D$35)</f>
        <v>0</v>
      </c>
      <c r="AC13" s="338">
        <f>IF(Financiamiento!$F$31*12&lt;=pagoint!AC11,0,Financiamiento!$D$35)</f>
        <v>0</v>
      </c>
      <c r="AD13" s="338">
        <f>IF(Financiamiento!$F$31*12&lt;=pagoint!AD11,0,Financiamiento!$D$35)</f>
        <v>0</v>
      </c>
      <c r="AE13" s="338">
        <f>IF(Financiamiento!$F$31*12&lt;=pagoint!AE11,0,Financiamiento!$D$35)</f>
        <v>0</v>
      </c>
      <c r="AF13" s="338">
        <f>IF(Financiamiento!$F$31*12&lt;=pagoint!AF11,0,Financiamiento!$D$35)</f>
        <v>0</v>
      </c>
      <c r="AG13" s="338">
        <f>IF(Financiamiento!$F$31*12&lt;=pagoint!AG11,0,Financiamiento!$D$35)</f>
        <v>0</v>
      </c>
      <c r="AH13" s="338">
        <f>IF(Financiamiento!$F$31*12&lt;=pagoint!AH11,0,Financiamiento!$D$35)</f>
        <v>0</v>
      </c>
      <c r="AI13" s="338">
        <f>IF(Financiamiento!$F$31*12&lt;=pagoint!AI11,0,Financiamiento!$D$35)</f>
        <v>0</v>
      </c>
      <c r="AJ13" s="338">
        <f>IF(Financiamiento!$F$31*12&lt;=pagoint!AJ11,0,Financiamiento!$D$35)</f>
        <v>0</v>
      </c>
      <c r="AK13" s="338">
        <f>IF(Financiamiento!$F$31*12&lt;=pagoint!AK11,0,Financiamiento!$D$35)</f>
        <v>0</v>
      </c>
      <c r="AL13" s="338">
        <f>IF(Financiamiento!$F$31*12&lt;=pagoint!AL11,0,Financiamiento!$D$35)</f>
        <v>0</v>
      </c>
      <c r="AM13" s="338">
        <f>IF(Financiamiento!$F$31*12&lt;=pagoint!AM11,0,Financiamiento!$D$35)</f>
        <v>0</v>
      </c>
      <c r="AN13" s="338">
        <f>IF(Financiamiento!$F$31*12&lt;=pagoint!AN11,0,Financiamiento!$D$35)</f>
        <v>0</v>
      </c>
      <c r="AO13" s="338">
        <f>IF(Financiamiento!$F$31*12&lt;=pagoint!AO11,0,Financiamiento!$D$35)</f>
        <v>0</v>
      </c>
      <c r="AP13" s="338">
        <f>IF(Financiamiento!$F$31*12&lt;=pagoint!AP11,0,Financiamiento!$D$35)</f>
        <v>0</v>
      </c>
      <c r="AQ13" s="338">
        <f>IF(Financiamiento!$F$31*12&lt;=pagoint!AQ11,0,Financiamiento!$D$35)</f>
        <v>0</v>
      </c>
      <c r="AR13" s="338">
        <f>IF(Financiamiento!$F$31*12&lt;=pagoint!AR11,0,Financiamiento!$D$35)</f>
        <v>0</v>
      </c>
      <c r="AS13" s="338">
        <f>IF(Financiamiento!$F$31*12&lt;=pagoint!AS11,0,Financiamiento!$D$35)</f>
        <v>0</v>
      </c>
      <c r="AT13" s="338">
        <f>IF(Financiamiento!$F$31*12&lt;=pagoint!AT11,0,Financiamiento!$D$35)</f>
        <v>0</v>
      </c>
      <c r="AU13" s="338">
        <f>IF(Financiamiento!$F$31*12&lt;=pagoint!AU11,0,Financiamiento!$D$35)</f>
        <v>0</v>
      </c>
      <c r="AV13" s="338">
        <f>IF(Financiamiento!$F$31*12&lt;=pagoint!AV11,0,Financiamiento!$D$35)</f>
        <v>0</v>
      </c>
      <c r="AW13" s="338">
        <f>IF(Financiamiento!$F$31*12&lt;=pagoint!AW11,0,Financiamiento!$D$35)</f>
        <v>0</v>
      </c>
      <c r="AX13" s="338">
        <f>IF(Financiamiento!$F$31*12&lt;=pagoint!AX11,0,Financiamiento!$D$35)</f>
        <v>0</v>
      </c>
      <c r="AY13" s="338">
        <f>IF(Financiamiento!$F$31*12&lt;=pagoint!AY11,0,Financiamiento!$D$35)</f>
        <v>0</v>
      </c>
      <c r="AZ13" s="338">
        <f>IF(Financiamiento!$F$31*12&lt;=pagoint!AZ11,0,Financiamiento!$D$35)</f>
        <v>0</v>
      </c>
      <c r="BA13" s="338">
        <f>IF(Financiamiento!$F$31*12&lt;=pagoint!BA11,0,Financiamiento!$D$35)</f>
        <v>0</v>
      </c>
      <c r="BB13" s="338">
        <f>IF(Financiamiento!$F$31*12&lt;=pagoint!BB11,0,Financiamiento!$D$35)</f>
        <v>0</v>
      </c>
      <c r="BC13" s="338">
        <f>IF(Financiamiento!$F$31*12&lt;=pagoint!BC11,0,Financiamiento!$D$35)</f>
        <v>0</v>
      </c>
      <c r="BD13" s="338">
        <f>IF(Financiamiento!$F$31*12&lt;=pagoint!BD11,0,Financiamiento!$D$35)</f>
        <v>0</v>
      </c>
      <c r="BE13" s="338">
        <f>IF(Financiamiento!$F$31*12&lt;=pagoint!BE11,0,Financiamiento!$D$35)</f>
        <v>0</v>
      </c>
      <c r="BF13" s="338">
        <f>IF(Financiamiento!$F$31*12&lt;=pagoint!BF11,0,Financiamiento!$D$35)</f>
        <v>0</v>
      </c>
      <c r="BG13" s="338">
        <f>IF(Financiamiento!$F$31*12&lt;=pagoint!BG11,0,Financiamiento!$D$35)</f>
        <v>0</v>
      </c>
      <c r="BH13" s="338">
        <f>IF(Financiamiento!$F$31*12&lt;=pagoint!BH11,0,Financiamiento!$D$35)</f>
        <v>0</v>
      </c>
      <c r="BI13" s="338">
        <f>IF(Financiamiento!$F$31*12&lt;=pagoint!BI11,0,Financiamiento!$D$35)</f>
        <v>0</v>
      </c>
      <c r="BJ13" s="338">
        <f>IF(Financiamiento!$F$31*12&lt;=pagoint!BJ11,0,Financiamiento!$D$35)</f>
        <v>0</v>
      </c>
    </row>
    <row r="14" spans="1:62">
      <c r="A14" s="338">
        <v>2</v>
      </c>
      <c r="B14" s="337" t="s">
        <v>157</v>
      </c>
      <c r="D14" s="366">
        <f>-IF(Financiamiento!$F$31*12+$A13&lt;=pagoint!D$11,0,IPMT(Financiamiento!$F$27/12,1,Financiamiento!$F$31*12,Financiamiento!$E44))</f>
        <v>0</v>
      </c>
      <c r="E14" s="366">
        <f>-IF(Financiamiento!$F$31*12+$A13&lt;=pagoint!E$11,0,IPMT(Financiamiento!$F$27/12,1,Financiamiento!$F$31*12,Financiamiento!$E44))</f>
        <v>0</v>
      </c>
      <c r="F14" s="366">
        <f>-IF(Financiamiento!$F$31*12+$A13&lt;=pagoint!F$11,0,IPMT(Financiamiento!$F$27/12,1,Financiamiento!$F$31*12,Financiamiento!$E44))</f>
        <v>0</v>
      </c>
      <c r="G14" s="366">
        <f>-IF(Financiamiento!$F$31*12+$A13&lt;=pagoint!G$11,0,IPMT(Financiamiento!$F$27/12,1,Financiamiento!$F$31*12,Financiamiento!$E44))</f>
        <v>0</v>
      </c>
      <c r="H14" s="366">
        <f>-IF(Financiamiento!$F$31*12+$A13&lt;=pagoint!H$11,0,IPMT(Financiamiento!$F$27/12,1,Financiamiento!$F$31*12,Financiamiento!$E44))</f>
        <v>0</v>
      </c>
      <c r="I14" s="366">
        <f>-IF(Financiamiento!$F$31*12+$A13&lt;=pagoint!I$11,0,IPMT(Financiamiento!$F$27/12,1,Financiamiento!$F$31*12,Financiamiento!$E44))</f>
        <v>0</v>
      </c>
      <c r="J14" s="366">
        <f>-IF(Financiamiento!$F$31*12+$A13&lt;=pagoint!J$11,0,IPMT(Financiamiento!$F$27/12,1,Financiamiento!$F$31*12,Financiamiento!$E44))</f>
        <v>0</v>
      </c>
      <c r="K14" s="366">
        <f>-IF(Financiamiento!$F$31*12+$A13&lt;=pagoint!K$11,0,IPMT(Financiamiento!$F$27/12,1,Financiamiento!$F$31*12,Financiamiento!$E44))</f>
        <v>0</v>
      </c>
      <c r="L14" s="366">
        <f>-IF(Financiamiento!$F$31*12+$A13&lt;=pagoint!L$11,0,IPMT(Financiamiento!$F$27/12,1,Financiamiento!$F$31*12,Financiamiento!$E44))</f>
        <v>0</v>
      </c>
      <c r="M14" s="366">
        <f>-IF(Financiamiento!$F$31*12+$A13&lt;=pagoint!M$11,0,IPMT(Financiamiento!$F$27/12,1,Financiamiento!$F$31*12,Financiamiento!$E44))</f>
        <v>0</v>
      </c>
      <c r="N14" s="366">
        <f>-IF(Financiamiento!$F$31*12+$A13&lt;=pagoint!N$11,0,IPMT(Financiamiento!$F$27/12,1,Financiamiento!$F$31*12,Financiamiento!$E44))</f>
        <v>0</v>
      </c>
      <c r="O14" s="366">
        <f>-IF(Financiamiento!$F$31*12+$A13&lt;=pagoint!O$11,0,IPMT(Financiamiento!$F$27/12,1,Financiamiento!$F$31*12,Financiamiento!$E44))</f>
        <v>0</v>
      </c>
      <c r="P14" s="366">
        <f>-IF(Financiamiento!$F$31*12+$A13&lt;=pagoint!P$11,0,IPMT(Financiamiento!$F$27/12,1,Financiamiento!$F$31*12,Financiamiento!$E44))</f>
        <v>0</v>
      </c>
      <c r="Q14" s="366">
        <f>-IF(Financiamiento!$F$31*12+$A13&lt;=pagoint!Q$11,0,IPMT(Financiamiento!$F$27/12,1,Financiamiento!$F$31*12,Financiamiento!$E44))</f>
        <v>0</v>
      </c>
      <c r="R14" s="366">
        <f>-IF(Financiamiento!$F$31*12+$A13&lt;=pagoint!R$11,0,IPMT(Financiamiento!$F$27/12,1,Financiamiento!$F$31*12,Financiamiento!$E44))</f>
        <v>0</v>
      </c>
      <c r="S14" s="366">
        <f>-IF(Financiamiento!$F$31*12+$A13&lt;=pagoint!S$11,0,IPMT(Financiamiento!$F$27/12,1,Financiamiento!$F$31*12,Financiamiento!$E44))</f>
        <v>0</v>
      </c>
      <c r="T14" s="366">
        <f>-IF(Financiamiento!$F$31*12+$A13&lt;=pagoint!T$11,0,IPMT(Financiamiento!$F$27/12,1,Financiamiento!$F$31*12,Financiamiento!$E44))</f>
        <v>0</v>
      </c>
      <c r="U14" s="366">
        <f>-IF(Financiamiento!$F$31*12+$A13&lt;=pagoint!U$11,0,IPMT(Financiamiento!$F$27/12,1,Financiamiento!$F$31*12,Financiamiento!$E44))</f>
        <v>0</v>
      </c>
      <c r="V14" s="366">
        <f>-IF(Financiamiento!$F$31*12+$A13&lt;=pagoint!V$11,0,IPMT(Financiamiento!$F$27/12,1,Financiamiento!$F$31*12,Financiamiento!$E44))</f>
        <v>0</v>
      </c>
      <c r="W14" s="366">
        <f>-IF(Financiamiento!$F$31*12+$A13&lt;=pagoint!W$11,0,IPMT(Financiamiento!$F$27/12,1,Financiamiento!$F$31*12,Financiamiento!$E44))</f>
        <v>0</v>
      </c>
      <c r="X14" s="366">
        <f>-IF(Financiamiento!$F$31*12+$A13&lt;=pagoint!X$11,0,IPMT(Financiamiento!$F$27/12,1,Financiamiento!$F$31*12,Financiamiento!$E44))</f>
        <v>0</v>
      </c>
      <c r="Y14" s="366">
        <f>-IF(Financiamiento!$F$31*12+$A13&lt;=pagoint!Y$11,0,IPMT(Financiamiento!$F$27/12,1,Financiamiento!$F$31*12,Financiamiento!$E44))</f>
        <v>0</v>
      </c>
      <c r="Z14" s="366">
        <f>-IF(Financiamiento!$F$31*12+$A13&lt;=pagoint!Z$11,0,IPMT(Financiamiento!$F$27/12,1,Financiamiento!$F$31*12,Financiamiento!$E44))</f>
        <v>0</v>
      </c>
      <c r="AA14" s="366">
        <f>-IF(Financiamiento!$F$31*12+$A13&lt;=pagoint!AA$11,0,IPMT(Financiamiento!$F$27/12,1,Financiamiento!$F$31*12,Financiamiento!$E44))</f>
        <v>0</v>
      </c>
      <c r="AB14" s="366">
        <f>-IF(Financiamiento!$F$31*12+$A13&lt;=pagoint!AB$11,0,IPMT(Financiamiento!$F$27/12,1,Financiamiento!$F$31*12,Financiamiento!$E44))</f>
        <v>0</v>
      </c>
      <c r="AC14" s="366">
        <f>-IF(Financiamiento!$F$31*12+$A13&lt;=pagoint!AC$11,0,IPMT(Financiamiento!$F$27/12,1,Financiamiento!$F$31*12,Financiamiento!$E44))</f>
        <v>0</v>
      </c>
      <c r="AD14" s="366">
        <f>-IF(Financiamiento!$F$31*12+$A13&lt;=pagoint!AD$11,0,IPMT(Financiamiento!$F$27/12,1,Financiamiento!$F$31*12,Financiamiento!$E44))</f>
        <v>0</v>
      </c>
      <c r="AE14" s="366">
        <f>-IF(Financiamiento!$F$31*12+$A13&lt;=pagoint!AE$11,0,IPMT(Financiamiento!$F$27/12,1,Financiamiento!$F$31*12,Financiamiento!$E44))</f>
        <v>0</v>
      </c>
      <c r="AF14" s="366">
        <f>-IF(Financiamiento!$F$31*12+$A13&lt;=pagoint!AF$11,0,IPMT(Financiamiento!$F$27/12,1,Financiamiento!$F$31*12,Financiamiento!$E44))</f>
        <v>0</v>
      </c>
      <c r="AG14" s="366">
        <f>-IF(Financiamiento!$F$31*12+$A13&lt;=pagoint!AG$11,0,IPMT(Financiamiento!$F$27/12,1,Financiamiento!$F$31*12,Financiamiento!$E44))</f>
        <v>0</v>
      </c>
      <c r="AH14" s="366">
        <f>-IF(Financiamiento!$F$31*12+$A13&lt;=pagoint!AH$11,0,IPMT(Financiamiento!$F$27/12,1,Financiamiento!$F$31*12,Financiamiento!$E44))</f>
        <v>0</v>
      </c>
      <c r="AI14" s="366">
        <f>-IF(Financiamiento!$F$31*12+$A13&lt;=pagoint!AI$11,0,IPMT(Financiamiento!$F$27/12,1,Financiamiento!$F$31*12,Financiamiento!$E44))</f>
        <v>0</v>
      </c>
      <c r="AJ14" s="366">
        <f>-IF(Financiamiento!$F$31*12+$A13&lt;=pagoint!AJ$11,0,IPMT(Financiamiento!$F$27/12,1,Financiamiento!$F$31*12,Financiamiento!$E44))</f>
        <v>0</v>
      </c>
      <c r="AK14" s="366">
        <f>-IF(Financiamiento!$F$31*12+$A13&lt;=pagoint!AK$11,0,IPMT(Financiamiento!$F$27/12,1,Financiamiento!$F$31*12,Financiamiento!$E44))</f>
        <v>0</v>
      </c>
      <c r="AL14" s="366">
        <f>-IF(Financiamiento!$F$31*12+$A13&lt;=pagoint!AL$11,0,IPMT(Financiamiento!$F$27/12,1,Financiamiento!$F$31*12,Financiamiento!$E44))</f>
        <v>0</v>
      </c>
      <c r="AM14" s="366">
        <f>-IF(Financiamiento!$F$31*12+$A13&lt;=pagoint!AM$11,0,IPMT(Financiamiento!$F$27/12,1,Financiamiento!$F$31*12,Financiamiento!$E44))</f>
        <v>0</v>
      </c>
      <c r="AN14" s="366">
        <f>-IF(Financiamiento!$F$31*12+$A13&lt;=pagoint!AN$11,0,IPMT(Financiamiento!$F$27/12,1,Financiamiento!$F$31*12,Financiamiento!$E44))</f>
        <v>0</v>
      </c>
      <c r="AO14" s="366">
        <f>-IF(Financiamiento!$F$31*12+$A13&lt;=pagoint!AO$11,0,IPMT(Financiamiento!$F$27/12,1,Financiamiento!$F$31*12,Financiamiento!$E44))</f>
        <v>0</v>
      </c>
      <c r="AP14" s="366">
        <f>-IF(Financiamiento!$F$31*12+$A13&lt;=pagoint!AP$11,0,IPMT(Financiamiento!$F$27/12,1,Financiamiento!$F$31*12,Financiamiento!$E44))</f>
        <v>0</v>
      </c>
      <c r="AQ14" s="366">
        <f>-IF(Financiamiento!$F$31*12+$A13&lt;=pagoint!AQ$11,0,IPMT(Financiamiento!$F$27/12,1,Financiamiento!$F$31*12,Financiamiento!$E44))</f>
        <v>0</v>
      </c>
      <c r="AR14" s="366">
        <f>-IF(Financiamiento!$F$31*12+$A13&lt;=pagoint!AR$11,0,IPMT(Financiamiento!$F$27/12,1,Financiamiento!$F$31*12,Financiamiento!$E44))</f>
        <v>0</v>
      </c>
      <c r="AS14" s="366">
        <f>-IF(Financiamiento!$F$31*12+$A13&lt;=pagoint!AS$11,0,IPMT(Financiamiento!$F$27/12,1,Financiamiento!$F$31*12,Financiamiento!$E44))</f>
        <v>0</v>
      </c>
      <c r="AT14" s="366">
        <f>-IF(Financiamiento!$F$31*12+$A13&lt;=pagoint!AT$11,0,IPMT(Financiamiento!$F$27/12,1,Financiamiento!$F$31*12,Financiamiento!$E44))</f>
        <v>0</v>
      </c>
      <c r="AU14" s="366">
        <f>-IF(Financiamiento!$F$31*12+$A13&lt;=pagoint!AU$11,0,IPMT(Financiamiento!$F$27/12,1,Financiamiento!$F$31*12,Financiamiento!$E44))</f>
        <v>0</v>
      </c>
      <c r="AV14" s="366">
        <f>-IF(Financiamiento!$F$31*12+$A13&lt;=pagoint!AV$11,0,IPMT(Financiamiento!$F$27/12,1,Financiamiento!$F$31*12,Financiamiento!$E44))</f>
        <v>0</v>
      </c>
      <c r="AW14" s="366">
        <f>-IF(Financiamiento!$F$31*12+$A13&lt;=pagoint!AW$11,0,IPMT(Financiamiento!$F$27/12,1,Financiamiento!$F$31*12,Financiamiento!$E44))</f>
        <v>0</v>
      </c>
      <c r="AX14" s="366">
        <f>-IF(Financiamiento!$F$31*12+$A13&lt;=pagoint!AX$11,0,IPMT(Financiamiento!$F$27/12,1,Financiamiento!$F$31*12,Financiamiento!$E44))</f>
        <v>0</v>
      </c>
      <c r="AY14" s="366">
        <f>-IF(Financiamiento!$F$31*12+$A13&lt;=pagoint!AY$11,0,IPMT(Financiamiento!$F$27/12,1,Financiamiento!$F$31*12,Financiamiento!$E44))</f>
        <v>0</v>
      </c>
      <c r="AZ14" s="366">
        <f>-IF(Financiamiento!$F$31*12+$A13&lt;=pagoint!AZ$11,0,IPMT(Financiamiento!$F$27/12,1,Financiamiento!$F$31*12,Financiamiento!$E44))</f>
        <v>0</v>
      </c>
      <c r="BA14" s="366">
        <f>-IF(Financiamiento!$F$31*12+$A13&lt;=pagoint!BA$11,0,IPMT(Financiamiento!$F$27/12,1,Financiamiento!$F$31*12,Financiamiento!$E44))</f>
        <v>0</v>
      </c>
      <c r="BB14" s="366">
        <f>-IF(Financiamiento!$F$31*12+$A13&lt;=pagoint!BB$11,0,IPMT(Financiamiento!$F$27/12,1,Financiamiento!$F$31*12,Financiamiento!$E44))</f>
        <v>0</v>
      </c>
      <c r="BC14" s="366">
        <f>-IF(Financiamiento!$F$31*12+$A13&lt;=pagoint!BC$11,0,IPMT(Financiamiento!$F$27/12,1,Financiamiento!$F$31*12,Financiamiento!$E44))</f>
        <v>0</v>
      </c>
      <c r="BD14" s="366">
        <f>-IF(Financiamiento!$F$31*12+$A13&lt;=pagoint!BD$11,0,IPMT(Financiamiento!$F$27/12,1,Financiamiento!$F$31*12,Financiamiento!$E44))</f>
        <v>0</v>
      </c>
      <c r="BE14" s="366">
        <f>-IF(Financiamiento!$F$31*12+$A13&lt;=pagoint!BE$11,0,IPMT(Financiamiento!$F$27/12,1,Financiamiento!$F$31*12,Financiamiento!$E44))</f>
        <v>0</v>
      </c>
      <c r="BF14" s="366">
        <f>-IF(Financiamiento!$F$31*12+$A13&lt;=pagoint!BF$11,0,IPMT(Financiamiento!$F$27/12,1,Financiamiento!$F$31*12,Financiamiento!$E44))</f>
        <v>0</v>
      </c>
      <c r="BG14" s="366">
        <f>-IF(Financiamiento!$F$31*12+$A13&lt;=pagoint!BG$11,0,IPMT(Financiamiento!$F$27/12,1,Financiamiento!$F$31*12,Financiamiento!$E44))</f>
        <v>0</v>
      </c>
      <c r="BH14" s="366">
        <f>-IF(Financiamiento!$F$31*12+$A13&lt;=pagoint!BH$11,0,IPMT(Financiamiento!$F$27/12,1,Financiamiento!$F$31*12,Financiamiento!$E44))</f>
        <v>0</v>
      </c>
      <c r="BI14" s="366">
        <f>-IF(Financiamiento!$F$31*12+$A13&lt;=pagoint!BI$11,0,IPMT(Financiamiento!$F$27/12,1,Financiamiento!$F$31*12,Financiamiento!$E44))</f>
        <v>0</v>
      </c>
      <c r="BJ14" s="366">
        <f>-IF(Financiamiento!$F$31*12+$A13&lt;=pagoint!BJ$11,0,IPMT(Financiamiento!$F$27/12,1,Financiamiento!$F$31*12,Financiamiento!$E44))</f>
        <v>0</v>
      </c>
    </row>
    <row r="15" spans="1:62">
      <c r="A15" s="338">
        <v>3</v>
      </c>
      <c r="B15" s="337" t="s">
        <v>158</v>
      </c>
      <c r="E15" s="366">
        <f>-IF(Financiamiento!$F$31*12+$A14&lt;=pagoint!E$11,0,IPMT(Financiamiento!$F$27/12,1,Financiamiento!$F$31*12,Financiamiento!$E45))</f>
        <v>0</v>
      </c>
      <c r="F15" s="366">
        <f>-IF(Financiamiento!$F$31*12+$A14&lt;=pagoint!F$11,0,IPMT(Financiamiento!$F$27/12,1,Financiamiento!$F$31*12,Financiamiento!$E45))</f>
        <v>0</v>
      </c>
      <c r="G15" s="366">
        <f>-IF(Financiamiento!$F$31*12+$A14&lt;=pagoint!G$11,0,IPMT(Financiamiento!$F$27/12,1,Financiamiento!$F$31*12,Financiamiento!$E45))</f>
        <v>0</v>
      </c>
      <c r="H15" s="366">
        <f>-IF(Financiamiento!$F$31*12+$A14&lt;=pagoint!H$11,0,IPMT(Financiamiento!$F$27/12,1,Financiamiento!$F$31*12,Financiamiento!$E45))</f>
        <v>0</v>
      </c>
      <c r="I15" s="366">
        <f>-IF(Financiamiento!$F$31*12+$A14&lt;=pagoint!I$11,0,IPMT(Financiamiento!$F$27/12,1,Financiamiento!$F$31*12,Financiamiento!$E45))</f>
        <v>0</v>
      </c>
      <c r="J15" s="366">
        <f>-IF(Financiamiento!$F$31*12+$A14&lt;=pagoint!J$11,0,IPMT(Financiamiento!$F$27/12,1,Financiamiento!$F$31*12,Financiamiento!$E45))</f>
        <v>0</v>
      </c>
      <c r="K15" s="366">
        <f>-IF(Financiamiento!$F$31*12+$A14&lt;=pagoint!K$11,0,IPMT(Financiamiento!$F$27/12,1,Financiamiento!$F$31*12,Financiamiento!$E45))</f>
        <v>0</v>
      </c>
      <c r="L15" s="366">
        <f>-IF(Financiamiento!$F$31*12+$A14&lt;=pagoint!L$11,0,IPMT(Financiamiento!$F$27/12,1,Financiamiento!$F$31*12,Financiamiento!$E45))</f>
        <v>0</v>
      </c>
      <c r="M15" s="366">
        <f>-IF(Financiamiento!$F$31*12+$A14&lt;=pagoint!M$11,0,IPMT(Financiamiento!$F$27/12,1,Financiamiento!$F$31*12,Financiamiento!$E45))</f>
        <v>0</v>
      </c>
      <c r="N15" s="366">
        <f>-IF(Financiamiento!$F$31*12+$A14&lt;=pagoint!N$11,0,IPMT(Financiamiento!$F$27/12,1,Financiamiento!$F$31*12,Financiamiento!$E45))</f>
        <v>0</v>
      </c>
      <c r="O15" s="366">
        <f>-IF(Financiamiento!$F$31*12+$A14&lt;=pagoint!O$11,0,IPMT(Financiamiento!$F$27/12,1,Financiamiento!$F$31*12,Financiamiento!$E45))</f>
        <v>0</v>
      </c>
      <c r="P15" s="366">
        <f>-IF(Financiamiento!$F$31*12+$A14&lt;=pagoint!P$11,0,IPMT(Financiamiento!$F$27/12,1,Financiamiento!$F$31*12,Financiamiento!$E45))</f>
        <v>0</v>
      </c>
      <c r="Q15" s="366">
        <f>-IF(Financiamiento!$F$31*12+$A14&lt;=pagoint!Q$11,0,IPMT(Financiamiento!$F$27/12,1,Financiamiento!$F$31*12,Financiamiento!$E45))</f>
        <v>0</v>
      </c>
      <c r="R15" s="366">
        <f>-IF(Financiamiento!$F$31*12+$A14&lt;=pagoint!R$11,0,IPMT(Financiamiento!$F$27/12,1,Financiamiento!$F$31*12,Financiamiento!$E45))</f>
        <v>0</v>
      </c>
      <c r="S15" s="366">
        <f>-IF(Financiamiento!$F$31*12+$A14&lt;=pagoint!S$11,0,IPMT(Financiamiento!$F$27/12,1,Financiamiento!$F$31*12,Financiamiento!$E45))</f>
        <v>0</v>
      </c>
      <c r="T15" s="366">
        <f>-IF(Financiamiento!$F$31*12+$A14&lt;=pagoint!T$11,0,IPMT(Financiamiento!$F$27/12,1,Financiamiento!$F$31*12,Financiamiento!$E45))</f>
        <v>0</v>
      </c>
      <c r="U15" s="366">
        <f>-IF(Financiamiento!$F$31*12+$A14&lt;=pagoint!U$11,0,IPMT(Financiamiento!$F$27/12,1,Financiamiento!$F$31*12,Financiamiento!$E45))</f>
        <v>0</v>
      </c>
      <c r="V15" s="366">
        <f>-IF(Financiamiento!$F$31*12+$A14&lt;=pagoint!V$11,0,IPMT(Financiamiento!$F$27/12,1,Financiamiento!$F$31*12,Financiamiento!$E45))</f>
        <v>0</v>
      </c>
      <c r="W15" s="366">
        <f>-IF(Financiamiento!$F$31*12+$A14&lt;=pagoint!W$11,0,IPMT(Financiamiento!$F$27/12,1,Financiamiento!$F$31*12,Financiamiento!$E45))</f>
        <v>0</v>
      </c>
      <c r="X15" s="366">
        <f>-IF(Financiamiento!$F$31*12+$A14&lt;=pagoint!X$11,0,IPMT(Financiamiento!$F$27/12,1,Financiamiento!$F$31*12,Financiamiento!$E45))</f>
        <v>0</v>
      </c>
      <c r="Y15" s="366">
        <f>-IF(Financiamiento!$F$31*12+$A14&lt;=pagoint!Y$11,0,IPMT(Financiamiento!$F$27/12,1,Financiamiento!$F$31*12,Financiamiento!$E45))</f>
        <v>0</v>
      </c>
      <c r="Z15" s="366">
        <f>-IF(Financiamiento!$F$31*12+$A14&lt;=pagoint!Z$11,0,IPMT(Financiamiento!$F$27/12,1,Financiamiento!$F$31*12,Financiamiento!$E45))</f>
        <v>0</v>
      </c>
      <c r="AA15" s="366">
        <f>-IF(Financiamiento!$F$31*12+$A14&lt;=pagoint!AA$11,0,IPMT(Financiamiento!$F$27/12,1,Financiamiento!$F$31*12,Financiamiento!$E45))</f>
        <v>0</v>
      </c>
      <c r="AB15" s="366">
        <f>-IF(Financiamiento!$F$31*12+$A14&lt;=pagoint!AB$11,0,IPMT(Financiamiento!$F$27/12,1,Financiamiento!$F$31*12,Financiamiento!$E45))</f>
        <v>0</v>
      </c>
      <c r="AC15" s="366">
        <f>-IF(Financiamiento!$F$31*12+$A14&lt;=pagoint!AC$11,0,IPMT(Financiamiento!$F$27/12,1,Financiamiento!$F$31*12,Financiamiento!$E45))</f>
        <v>0</v>
      </c>
      <c r="AD15" s="366">
        <f>-IF(Financiamiento!$F$31*12+$A14&lt;=pagoint!AD$11,0,IPMT(Financiamiento!$F$27/12,1,Financiamiento!$F$31*12,Financiamiento!$E45))</f>
        <v>0</v>
      </c>
      <c r="AE15" s="366">
        <f>-IF(Financiamiento!$F$31*12+$A14&lt;=pagoint!AE$11,0,IPMT(Financiamiento!$F$27/12,1,Financiamiento!$F$31*12,Financiamiento!$E45))</f>
        <v>0</v>
      </c>
      <c r="AF15" s="366">
        <f>-IF(Financiamiento!$F$31*12+$A14&lt;=pagoint!AF$11,0,IPMT(Financiamiento!$F$27/12,1,Financiamiento!$F$31*12,Financiamiento!$E45))</f>
        <v>0</v>
      </c>
      <c r="AG15" s="366">
        <f>-IF(Financiamiento!$F$31*12+$A14&lt;=pagoint!AG$11,0,IPMT(Financiamiento!$F$27/12,1,Financiamiento!$F$31*12,Financiamiento!$E45))</f>
        <v>0</v>
      </c>
      <c r="AH15" s="366">
        <f>-IF(Financiamiento!$F$31*12+$A14&lt;=pagoint!AH$11,0,IPMT(Financiamiento!$F$27/12,1,Financiamiento!$F$31*12,Financiamiento!$E45))</f>
        <v>0</v>
      </c>
      <c r="AI15" s="366">
        <f>-IF(Financiamiento!$F$31*12+$A14&lt;=pagoint!AI$11,0,IPMT(Financiamiento!$F$27/12,1,Financiamiento!$F$31*12,Financiamiento!$E45))</f>
        <v>0</v>
      </c>
      <c r="AJ15" s="366">
        <f>-IF(Financiamiento!$F$31*12+$A14&lt;=pagoint!AJ$11,0,IPMT(Financiamiento!$F$27/12,1,Financiamiento!$F$31*12,Financiamiento!$E45))</f>
        <v>0</v>
      </c>
      <c r="AK15" s="366">
        <f>-IF(Financiamiento!$F$31*12+$A14&lt;=pagoint!AK$11,0,IPMT(Financiamiento!$F$27/12,1,Financiamiento!$F$31*12,Financiamiento!$E45))</f>
        <v>0</v>
      </c>
      <c r="AL15" s="366">
        <f>-IF(Financiamiento!$F$31*12+$A14&lt;=pagoint!AL$11,0,IPMT(Financiamiento!$F$27/12,1,Financiamiento!$F$31*12,Financiamiento!$E45))</f>
        <v>0</v>
      </c>
      <c r="AM15" s="366">
        <f>-IF(Financiamiento!$F$31*12+$A14&lt;=pagoint!AM$11,0,IPMT(Financiamiento!$F$27/12,1,Financiamiento!$F$31*12,Financiamiento!$E45))</f>
        <v>0</v>
      </c>
      <c r="AN15" s="366">
        <f>-IF(Financiamiento!$F$31*12+$A14&lt;=pagoint!AN$11,0,IPMT(Financiamiento!$F$27/12,1,Financiamiento!$F$31*12,Financiamiento!$E45))</f>
        <v>0</v>
      </c>
      <c r="AO15" s="366">
        <f>-IF(Financiamiento!$F$31*12+$A14&lt;=pagoint!AO$11,0,IPMT(Financiamiento!$F$27/12,1,Financiamiento!$F$31*12,Financiamiento!$E45))</f>
        <v>0</v>
      </c>
      <c r="AP15" s="366">
        <f>-IF(Financiamiento!$F$31*12+$A14&lt;=pagoint!AP$11,0,IPMT(Financiamiento!$F$27/12,1,Financiamiento!$F$31*12,Financiamiento!$E45))</f>
        <v>0</v>
      </c>
      <c r="AQ15" s="366">
        <f>-IF(Financiamiento!$F$31*12+$A14&lt;=pagoint!AQ$11,0,IPMT(Financiamiento!$F$27/12,1,Financiamiento!$F$31*12,Financiamiento!$E45))</f>
        <v>0</v>
      </c>
      <c r="AR15" s="366">
        <f>-IF(Financiamiento!$F$31*12+$A14&lt;=pagoint!AR$11,0,IPMT(Financiamiento!$F$27/12,1,Financiamiento!$F$31*12,Financiamiento!$E45))</f>
        <v>0</v>
      </c>
      <c r="AS15" s="366">
        <f>-IF(Financiamiento!$F$31*12+$A14&lt;=pagoint!AS$11,0,IPMT(Financiamiento!$F$27/12,1,Financiamiento!$F$31*12,Financiamiento!$E45))</f>
        <v>0</v>
      </c>
      <c r="AT15" s="366">
        <f>-IF(Financiamiento!$F$31*12+$A14&lt;=pagoint!AT$11,0,IPMT(Financiamiento!$F$27/12,1,Financiamiento!$F$31*12,Financiamiento!$E45))</f>
        <v>0</v>
      </c>
      <c r="AU15" s="366">
        <f>-IF(Financiamiento!$F$31*12+$A14&lt;=pagoint!AU$11,0,IPMT(Financiamiento!$F$27/12,1,Financiamiento!$F$31*12,Financiamiento!$E45))</f>
        <v>0</v>
      </c>
      <c r="AV15" s="366">
        <f>-IF(Financiamiento!$F$31*12+$A14&lt;=pagoint!AV$11,0,IPMT(Financiamiento!$F$27/12,1,Financiamiento!$F$31*12,Financiamiento!$E45))</f>
        <v>0</v>
      </c>
      <c r="AW15" s="366">
        <f>-IF(Financiamiento!$F$31*12+$A14&lt;=pagoint!AW$11,0,IPMT(Financiamiento!$F$27/12,1,Financiamiento!$F$31*12,Financiamiento!$E45))</f>
        <v>0</v>
      </c>
      <c r="AX15" s="366">
        <f>-IF(Financiamiento!$F$31*12+$A14&lt;=pagoint!AX$11,0,IPMT(Financiamiento!$F$27/12,1,Financiamiento!$F$31*12,Financiamiento!$E45))</f>
        <v>0</v>
      </c>
      <c r="AY15" s="366">
        <f>-IF(Financiamiento!$F$31*12+$A14&lt;=pagoint!AY$11,0,IPMT(Financiamiento!$F$27/12,1,Financiamiento!$F$31*12,Financiamiento!$E45))</f>
        <v>0</v>
      </c>
      <c r="AZ15" s="366">
        <f>-IF(Financiamiento!$F$31*12+$A14&lt;=pagoint!AZ$11,0,IPMT(Financiamiento!$F$27/12,1,Financiamiento!$F$31*12,Financiamiento!$E45))</f>
        <v>0</v>
      </c>
      <c r="BA15" s="366">
        <f>-IF(Financiamiento!$F$31*12+$A14&lt;=pagoint!BA$11,0,IPMT(Financiamiento!$F$27/12,1,Financiamiento!$F$31*12,Financiamiento!$E45))</f>
        <v>0</v>
      </c>
      <c r="BB15" s="366">
        <f>-IF(Financiamiento!$F$31*12+$A14&lt;=pagoint!BB$11,0,IPMT(Financiamiento!$F$27/12,1,Financiamiento!$F$31*12,Financiamiento!$E45))</f>
        <v>0</v>
      </c>
      <c r="BC15" s="366">
        <f>-IF(Financiamiento!$F$31*12+$A14&lt;=pagoint!BC$11,0,IPMT(Financiamiento!$F$27/12,1,Financiamiento!$F$31*12,Financiamiento!$E45))</f>
        <v>0</v>
      </c>
      <c r="BD15" s="366">
        <f>-IF(Financiamiento!$F$31*12+$A14&lt;=pagoint!BD$11,0,IPMT(Financiamiento!$F$27/12,1,Financiamiento!$F$31*12,Financiamiento!$E45))</f>
        <v>0</v>
      </c>
      <c r="BE15" s="366">
        <f>-IF(Financiamiento!$F$31*12+$A14&lt;=pagoint!BE$11,0,IPMT(Financiamiento!$F$27/12,1,Financiamiento!$F$31*12,Financiamiento!$E45))</f>
        <v>0</v>
      </c>
      <c r="BF15" s="366">
        <f>-IF(Financiamiento!$F$31*12+$A14&lt;=pagoint!BF$11,0,IPMT(Financiamiento!$F$27/12,1,Financiamiento!$F$31*12,Financiamiento!$E45))</f>
        <v>0</v>
      </c>
      <c r="BG15" s="366">
        <f>-IF(Financiamiento!$F$31*12+$A14&lt;=pagoint!BG$11,0,IPMT(Financiamiento!$F$27/12,1,Financiamiento!$F$31*12,Financiamiento!$E45))</f>
        <v>0</v>
      </c>
      <c r="BH15" s="366">
        <f>-IF(Financiamiento!$F$31*12+$A14&lt;=pagoint!BH$11,0,IPMT(Financiamiento!$F$27/12,1,Financiamiento!$F$31*12,Financiamiento!$E45))</f>
        <v>0</v>
      </c>
      <c r="BI15" s="366">
        <f>-IF(Financiamiento!$F$31*12+$A14&lt;=pagoint!BI$11,0,IPMT(Financiamiento!$F$27/12,1,Financiamiento!$F$31*12,Financiamiento!$E45))</f>
        <v>0</v>
      </c>
      <c r="BJ15" s="366">
        <f>-IF(Financiamiento!$F$31*12+$A14&lt;=pagoint!BJ$11,0,IPMT(Financiamiento!$F$27/12,1,Financiamiento!$F$31*12,Financiamiento!$E45))</f>
        <v>0</v>
      </c>
    </row>
    <row r="16" spans="1:62">
      <c r="A16" s="338">
        <v>4</v>
      </c>
      <c r="B16" s="337" t="s">
        <v>159</v>
      </c>
      <c r="F16" s="338">
        <f>-IF(Financiamiento!$F$31*12+$A15&lt;=pagoint!F$11,0,IPMT(Financiamiento!$F$27/12,1,Financiamiento!$F$31*12,Financiamiento!$E46))</f>
        <v>0</v>
      </c>
      <c r="G16" s="338">
        <f>-IF(Financiamiento!$F$31*12+$A15&lt;=pagoint!G$11,0,IPMT(Financiamiento!$F$27/12,1,Financiamiento!$F$31*12,Financiamiento!$E46))</f>
        <v>0</v>
      </c>
      <c r="H16" s="338">
        <f>-IF(Financiamiento!$F$31*12+$A15&lt;=pagoint!H$11,0,IPMT(Financiamiento!$F$27/12,1,Financiamiento!$F$31*12,Financiamiento!$E46))</f>
        <v>0</v>
      </c>
      <c r="I16" s="338">
        <f>-IF(Financiamiento!$F$31*12+$A15&lt;=pagoint!I$11,0,IPMT(Financiamiento!$F$27/12,1,Financiamiento!$F$31*12,Financiamiento!$E46))</f>
        <v>0</v>
      </c>
      <c r="J16" s="338">
        <f>-IF(Financiamiento!$F$31*12+$A15&lt;=pagoint!J$11,0,IPMT(Financiamiento!$F$27/12,1,Financiamiento!$F$31*12,Financiamiento!$E46))</f>
        <v>0</v>
      </c>
      <c r="K16" s="338">
        <f>-IF(Financiamiento!$F$31*12+$A15&lt;=pagoint!K$11,0,IPMT(Financiamiento!$F$27/12,1,Financiamiento!$F$31*12,Financiamiento!$E46))</f>
        <v>0</v>
      </c>
      <c r="L16" s="338">
        <f>-IF(Financiamiento!$F$31*12+$A15&lt;=pagoint!L$11,0,IPMT(Financiamiento!$F$27/12,1,Financiamiento!$F$31*12,Financiamiento!$E46))</f>
        <v>0</v>
      </c>
      <c r="M16" s="338">
        <f>-IF(Financiamiento!$F$31*12+$A15&lt;=pagoint!M$11,0,IPMT(Financiamiento!$F$27/12,1,Financiamiento!$F$31*12,Financiamiento!$E46))</f>
        <v>0</v>
      </c>
      <c r="N16" s="338">
        <f>-IF(Financiamiento!$F$31*12+$A15&lt;=pagoint!N$11,0,IPMT(Financiamiento!$F$27/12,1,Financiamiento!$F$31*12,Financiamiento!$E46))</f>
        <v>0</v>
      </c>
      <c r="O16" s="338">
        <f>-IF(Financiamiento!$F$31*12+$A15&lt;=pagoint!O$11,0,IPMT(Financiamiento!$F$27/12,1,Financiamiento!$F$31*12,Financiamiento!$E46))</f>
        <v>0</v>
      </c>
      <c r="P16" s="338">
        <f>-IF(Financiamiento!$F$31*12+$A15&lt;=pagoint!P$11,0,IPMT(Financiamiento!$F$27/12,1,Financiamiento!$F$31*12,Financiamiento!$E46))</f>
        <v>0</v>
      </c>
      <c r="Q16" s="338">
        <f>-IF(Financiamiento!$F$31*12+$A15&lt;=pagoint!Q$11,0,IPMT(Financiamiento!$F$27/12,1,Financiamiento!$F$31*12,Financiamiento!$E46))</f>
        <v>0</v>
      </c>
      <c r="R16" s="338">
        <f>-IF(Financiamiento!$F$31*12+$A15&lt;=pagoint!R$11,0,IPMT(Financiamiento!$F$27/12,1,Financiamiento!$F$31*12,Financiamiento!$E46))</f>
        <v>0</v>
      </c>
      <c r="S16" s="338">
        <f>-IF(Financiamiento!$F$31*12+$A15&lt;=pagoint!S$11,0,IPMT(Financiamiento!$F$27/12,1,Financiamiento!$F$31*12,Financiamiento!$E46))</f>
        <v>0</v>
      </c>
      <c r="T16" s="338">
        <f>-IF(Financiamiento!$F$31*12+$A15&lt;=pagoint!T$11,0,IPMT(Financiamiento!$F$27/12,1,Financiamiento!$F$31*12,Financiamiento!$E46))</f>
        <v>0</v>
      </c>
      <c r="U16" s="338">
        <f>-IF(Financiamiento!$F$31*12+$A15&lt;=pagoint!U$11,0,IPMT(Financiamiento!$F$27/12,1,Financiamiento!$F$31*12,Financiamiento!$E46))</f>
        <v>0</v>
      </c>
      <c r="V16" s="338">
        <f>-IF(Financiamiento!$F$31*12+$A15&lt;=pagoint!V$11,0,IPMT(Financiamiento!$F$27/12,1,Financiamiento!$F$31*12,Financiamiento!$E46))</f>
        <v>0</v>
      </c>
      <c r="W16" s="338">
        <f>-IF(Financiamiento!$F$31*12+$A15&lt;=pagoint!W$11,0,IPMT(Financiamiento!$F$27/12,1,Financiamiento!$F$31*12,Financiamiento!$E46))</f>
        <v>0</v>
      </c>
      <c r="X16" s="338">
        <f>-IF(Financiamiento!$F$31*12+$A15&lt;=pagoint!X$11,0,IPMT(Financiamiento!$F$27/12,1,Financiamiento!$F$31*12,Financiamiento!$E46))</f>
        <v>0</v>
      </c>
      <c r="Y16" s="338">
        <f>-IF(Financiamiento!$F$31*12+$A15&lt;=pagoint!Y$11,0,IPMT(Financiamiento!$F$27/12,1,Financiamiento!$F$31*12,Financiamiento!$E46))</f>
        <v>0</v>
      </c>
      <c r="Z16" s="338">
        <f>-IF(Financiamiento!$F$31*12+$A15&lt;=pagoint!Z$11,0,IPMT(Financiamiento!$F$27/12,1,Financiamiento!$F$31*12,Financiamiento!$E46))</f>
        <v>0</v>
      </c>
      <c r="AA16" s="338">
        <f>-IF(Financiamiento!$F$31*12+$A15&lt;=pagoint!AA$11,0,IPMT(Financiamiento!$F$27/12,1,Financiamiento!$F$31*12,Financiamiento!$E46))</f>
        <v>0</v>
      </c>
      <c r="AB16" s="338">
        <f>-IF(Financiamiento!$F$31*12+$A15&lt;=pagoint!AB$11,0,IPMT(Financiamiento!$F$27/12,1,Financiamiento!$F$31*12,Financiamiento!$E46))</f>
        <v>0</v>
      </c>
      <c r="AC16" s="338">
        <f>-IF(Financiamiento!$F$31*12+$A15&lt;=pagoint!AC$11,0,IPMT(Financiamiento!$F$27/12,1,Financiamiento!$F$31*12,Financiamiento!$E46))</f>
        <v>0</v>
      </c>
      <c r="AD16" s="338">
        <f>-IF(Financiamiento!$F$31*12+$A15&lt;=pagoint!AD$11,0,IPMT(Financiamiento!$F$27/12,1,Financiamiento!$F$31*12,Financiamiento!$E46))</f>
        <v>0</v>
      </c>
      <c r="AE16" s="338">
        <f>-IF(Financiamiento!$F$31*12+$A15&lt;=pagoint!AE$11,0,IPMT(Financiamiento!$F$27/12,1,Financiamiento!$F$31*12,Financiamiento!$E46))</f>
        <v>0</v>
      </c>
      <c r="AF16" s="338">
        <f>-IF(Financiamiento!$F$31*12+$A15&lt;=pagoint!AF$11,0,IPMT(Financiamiento!$F$27/12,1,Financiamiento!$F$31*12,Financiamiento!$E46))</f>
        <v>0</v>
      </c>
      <c r="AG16" s="338">
        <f>-IF(Financiamiento!$F$31*12+$A15&lt;=pagoint!AG$11,0,IPMT(Financiamiento!$F$27/12,1,Financiamiento!$F$31*12,Financiamiento!$E46))</f>
        <v>0</v>
      </c>
      <c r="AH16" s="338">
        <f>-IF(Financiamiento!$F$31*12+$A15&lt;=pagoint!AH$11,0,IPMT(Financiamiento!$F$27/12,1,Financiamiento!$F$31*12,Financiamiento!$E46))</f>
        <v>0</v>
      </c>
      <c r="AI16" s="338">
        <f>-IF(Financiamiento!$F$31*12+$A15&lt;=pagoint!AI$11,0,IPMT(Financiamiento!$F$27/12,1,Financiamiento!$F$31*12,Financiamiento!$E46))</f>
        <v>0</v>
      </c>
      <c r="AJ16" s="338">
        <f>-IF(Financiamiento!$F$31*12+$A15&lt;=pagoint!AJ$11,0,IPMT(Financiamiento!$F$27/12,1,Financiamiento!$F$31*12,Financiamiento!$E46))</f>
        <v>0</v>
      </c>
      <c r="AK16" s="338">
        <f>-IF(Financiamiento!$F$31*12+$A15&lt;=pagoint!AK$11,0,IPMT(Financiamiento!$F$27/12,1,Financiamiento!$F$31*12,Financiamiento!$E46))</f>
        <v>0</v>
      </c>
      <c r="AL16" s="338">
        <f>-IF(Financiamiento!$F$31*12+$A15&lt;=pagoint!AL$11,0,IPMT(Financiamiento!$F$27/12,1,Financiamiento!$F$31*12,Financiamiento!$E46))</f>
        <v>0</v>
      </c>
      <c r="AM16" s="338">
        <f>-IF(Financiamiento!$F$31*12+$A15&lt;=pagoint!AM$11,0,IPMT(Financiamiento!$F$27/12,1,Financiamiento!$F$31*12,Financiamiento!$E46))</f>
        <v>0</v>
      </c>
      <c r="AN16" s="338">
        <f>-IF(Financiamiento!$F$31*12+$A15&lt;=pagoint!AN$11,0,IPMT(Financiamiento!$F$27/12,1,Financiamiento!$F$31*12,Financiamiento!$E46))</f>
        <v>0</v>
      </c>
      <c r="AO16" s="338">
        <f>-IF(Financiamiento!$F$31*12+$A15&lt;=pagoint!AO$11,0,IPMT(Financiamiento!$F$27/12,1,Financiamiento!$F$31*12,Financiamiento!$E46))</f>
        <v>0</v>
      </c>
      <c r="AP16" s="338">
        <f>-IF(Financiamiento!$F$31*12+$A15&lt;=pagoint!AP$11,0,IPMT(Financiamiento!$F$27/12,1,Financiamiento!$F$31*12,Financiamiento!$E46))</f>
        <v>0</v>
      </c>
      <c r="AQ16" s="338">
        <f>-IF(Financiamiento!$F$31*12+$A15&lt;=pagoint!AQ$11,0,IPMT(Financiamiento!$F$27/12,1,Financiamiento!$F$31*12,Financiamiento!$E46))</f>
        <v>0</v>
      </c>
      <c r="AR16" s="338">
        <f>-IF(Financiamiento!$F$31*12+$A15&lt;=pagoint!AR$11,0,IPMT(Financiamiento!$F$27/12,1,Financiamiento!$F$31*12,Financiamiento!$E46))</f>
        <v>0</v>
      </c>
      <c r="AS16" s="338">
        <f>-IF(Financiamiento!$F$31*12+$A15&lt;=pagoint!AS$11,0,IPMT(Financiamiento!$F$27/12,1,Financiamiento!$F$31*12,Financiamiento!$E46))</f>
        <v>0</v>
      </c>
      <c r="AT16" s="338">
        <f>-IF(Financiamiento!$F$31*12+$A15&lt;=pagoint!AT$11,0,IPMT(Financiamiento!$F$27/12,1,Financiamiento!$F$31*12,Financiamiento!$E46))</f>
        <v>0</v>
      </c>
      <c r="AU16" s="338">
        <f>-IF(Financiamiento!$F$31*12+$A15&lt;=pagoint!AU$11,0,IPMT(Financiamiento!$F$27/12,1,Financiamiento!$F$31*12,Financiamiento!$E46))</f>
        <v>0</v>
      </c>
      <c r="AV16" s="338">
        <f>-IF(Financiamiento!$F$31*12+$A15&lt;=pagoint!AV$11,0,IPMT(Financiamiento!$F$27/12,1,Financiamiento!$F$31*12,Financiamiento!$E46))</f>
        <v>0</v>
      </c>
      <c r="AW16" s="338">
        <f>-IF(Financiamiento!$F$31*12+$A15&lt;=pagoint!AW$11,0,IPMT(Financiamiento!$F$27/12,1,Financiamiento!$F$31*12,Financiamiento!$E46))</f>
        <v>0</v>
      </c>
      <c r="AX16" s="338">
        <f>-IF(Financiamiento!$F$31*12+$A15&lt;=pagoint!AX$11,0,IPMT(Financiamiento!$F$27/12,1,Financiamiento!$F$31*12,Financiamiento!$E46))</f>
        <v>0</v>
      </c>
      <c r="AY16" s="338">
        <f>-IF(Financiamiento!$F$31*12+$A15&lt;=pagoint!AY$11,0,IPMT(Financiamiento!$F$27/12,1,Financiamiento!$F$31*12,Financiamiento!$E46))</f>
        <v>0</v>
      </c>
      <c r="AZ16" s="338">
        <f>-IF(Financiamiento!$F$31*12+$A15&lt;=pagoint!AZ$11,0,IPMT(Financiamiento!$F$27/12,1,Financiamiento!$F$31*12,Financiamiento!$E46))</f>
        <v>0</v>
      </c>
      <c r="BA16" s="338">
        <f>-IF(Financiamiento!$F$31*12+$A15&lt;=pagoint!BA$11,0,IPMT(Financiamiento!$F$27/12,1,Financiamiento!$F$31*12,Financiamiento!$E46))</f>
        <v>0</v>
      </c>
      <c r="BB16" s="338">
        <f>-IF(Financiamiento!$F$31*12+$A15&lt;=pagoint!BB$11,0,IPMT(Financiamiento!$F$27/12,1,Financiamiento!$F$31*12,Financiamiento!$E46))</f>
        <v>0</v>
      </c>
      <c r="BC16" s="338">
        <f>-IF(Financiamiento!$F$31*12+$A15&lt;=pagoint!BC$11,0,IPMT(Financiamiento!$F$27/12,1,Financiamiento!$F$31*12,Financiamiento!$E46))</f>
        <v>0</v>
      </c>
      <c r="BD16" s="338">
        <f>-IF(Financiamiento!$F$31*12+$A15&lt;=pagoint!BD$11,0,IPMT(Financiamiento!$F$27/12,1,Financiamiento!$F$31*12,Financiamiento!$E46))</f>
        <v>0</v>
      </c>
      <c r="BE16" s="338">
        <f>-IF(Financiamiento!$F$31*12+$A15&lt;=pagoint!BE$11,0,IPMT(Financiamiento!$F$27/12,1,Financiamiento!$F$31*12,Financiamiento!$E46))</f>
        <v>0</v>
      </c>
      <c r="BF16" s="338">
        <f>-IF(Financiamiento!$F$31*12+$A15&lt;=pagoint!BF$11,0,IPMT(Financiamiento!$F$27/12,1,Financiamiento!$F$31*12,Financiamiento!$E46))</f>
        <v>0</v>
      </c>
      <c r="BG16" s="338">
        <f>-IF(Financiamiento!$F$31*12+$A15&lt;=pagoint!BG$11,0,IPMT(Financiamiento!$F$27/12,1,Financiamiento!$F$31*12,Financiamiento!$E46))</f>
        <v>0</v>
      </c>
      <c r="BH16" s="338">
        <f>-IF(Financiamiento!$F$31*12+$A15&lt;=pagoint!BH$11,0,IPMT(Financiamiento!$F$27/12,1,Financiamiento!$F$31*12,Financiamiento!$E46))</f>
        <v>0</v>
      </c>
      <c r="BI16" s="338">
        <f>-IF(Financiamiento!$F$31*12+$A15&lt;=pagoint!BI$11,0,IPMT(Financiamiento!$F$27/12,1,Financiamiento!$F$31*12,Financiamiento!$E46))</f>
        <v>0</v>
      </c>
      <c r="BJ16" s="338">
        <f>-IF(Financiamiento!$F$31*12+$A15&lt;=pagoint!BJ$11,0,IPMT(Financiamiento!$F$27/12,1,Financiamiento!$F$31*12,Financiamiento!$E46))</f>
        <v>0</v>
      </c>
    </row>
    <row r="17" spans="1:62">
      <c r="A17" s="338">
        <v>5</v>
      </c>
      <c r="B17" s="337" t="s">
        <v>160</v>
      </c>
      <c r="G17" s="338">
        <f>-IF(Financiamiento!$F$31*12+$A16&lt;=pagoint!G$11,0,IPMT(Financiamiento!$F$27/12,1,Financiamiento!$F$31*12,Financiamiento!$E47))</f>
        <v>0</v>
      </c>
      <c r="H17" s="338">
        <f>-IF(Financiamiento!$F$31*12+$A16&lt;=pagoint!H$11,0,IPMT(Financiamiento!$F$27/12,1,Financiamiento!$F$31*12,Financiamiento!$E47))</f>
        <v>0</v>
      </c>
      <c r="I17" s="338">
        <f>-IF(Financiamiento!$F$31*12+$A16&lt;=pagoint!I$11,0,IPMT(Financiamiento!$F$27/12,1,Financiamiento!$F$31*12,Financiamiento!$E47))</f>
        <v>0</v>
      </c>
      <c r="J17" s="338">
        <f>-IF(Financiamiento!$F$31*12+$A16&lt;=pagoint!J$11,0,IPMT(Financiamiento!$F$27/12,1,Financiamiento!$F$31*12,Financiamiento!$E47))</f>
        <v>0</v>
      </c>
      <c r="K17" s="338">
        <f>-IF(Financiamiento!$F$31*12+$A16&lt;=pagoint!K$11,0,IPMT(Financiamiento!$F$27/12,1,Financiamiento!$F$31*12,Financiamiento!$E47))</f>
        <v>0</v>
      </c>
      <c r="L17" s="338">
        <f>-IF(Financiamiento!$F$31*12+$A16&lt;=pagoint!L$11,0,IPMT(Financiamiento!$F$27/12,1,Financiamiento!$F$31*12,Financiamiento!$E47))</f>
        <v>0</v>
      </c>
      <c r="M17" s="338">
        <f>-IF(Financiamiento!$F$31*12+$A16&lt;=pagoint!M$11,0,IPMT(Financiamiento!$F$27/12,1,Financiamiento!$F$31*12,Financiamiento!$E47))</f>
        <v>0</v>
      </c>
      <c r="N17" s="338">
        <f>-IF(Financiamiento!$F$31*12+$A16&lt;=pagoint!N$11,0,IPMT(Financiamiento!$F$27/12,1,Financiamiento!$F$31*12,Financiamiento!$E47))</f>
        <v>0</v>
      </c>
      <c r="O17" s="338">
        <f>-IF(Financiamiento!$F$31*12+$A16&lt;=pagoint!O$11,0,IPMT(Financiamiento!$F$27/12,1,Financiamiento!$F$31*12,Financiamiento!$E47))</f>
        <v>0</v>
      </c>
      <c r="P17" s="338">
        <f>-IF(Financiamiento!$F$31*12+$A16&lt;=pagoint!P$11,0,IPMT(Financiamiento!$F$27/12,1,Financiamiento!$F$31*12,Financiamiento!$E47))</f>
        <v>0</v>
      </c>
      <c r="Q17" s="338">
        <f>-IF(Financiamiento!$F$31*12+$A16&lt;=pagoint!Q$11,0,IPMT(Financiamiento!$F$27/12,1,Financiamiento!$F$31*12,Financiamiento!$E47))</f>
        <v>0</v>
      </c>
      <c r="R17" s="338">
        <f>-IF(Financiamiento!$F$31*12+$A16&lt;=pagoint!R$11,0,IPMT(Financiamiento!$F$27/12,1,Financiamiento!$F$31*12,Financiamiento!$E47))</f>
        <v>0</v>
      </c>
      <c r="S17" s="338">
        <f>-IF(Financiamiento!$F$31*12+$A16&lt;=pagoint!S$11,0,IPMT(Financiamiento!$F$27/12,1,Financiamiento!$F$31*12,Financiamiento!$E47))</f>
        <v>0</v>
      </c>
      <c r="T17" s="338">
        <f>-IF(Financiamiento!$F$31*12+$A16&lt;=pagoint!T$11,0,IPMT(Financiamiento!$F$27/12,1,Financiamiento!$F$31*12,Financiamiento!$E47))</f>
        <v>0</v>
      </c>
      <c r="U17" s="338">
        <f>-IF(Financiamiento!$F$31*12+$A16&lt;=pagoint!U$11,0,IPMT(Financiamiento!$F$27/12,1,Financiamiento!$F$31*12,Financiamiento!$E47))</f>
        <v>0</v>
      </c>
      <c r="V17" s="338">
        <f>-IF(Financiamiento!$F$31*12+$A16&lt;=pagoint!V$11,0,IPMT(Financiamiento!$F$27/12,1,Financiamiento!$F$31*12,Financiamiento!$E47))</f>
        <v>0</v>
      </c>
      <c r="W17" s="338">
        <f>-IF(Financiamiento!$F$31*12+$A16&lt;=pagoint!W$11,0,IPMT(Financiamiento!$F$27/12,1,Financiamiento!$F$31*12,Financiamiento!$E47))</f>
        <v>0</v>
      </c>
      <c r="X17" s="338">
        <f>-IF(Financiamiento!$F$31*12+$A16&lt;=pagoint!X$11,0,IPMT(Financiamiento!$F$27/12,1,Financiamiento!$F$31*12,Financiamiento!$E47))</f>
        <v>0</v>
      </c>
      <c r="Y17" s="338">
        <f>-IF(Financiamiento!$F$31*12+$A16&lt;=pagoint!Y$11,0,IPMT(Financiamiento!$F$27/12,1,Financiamiento!$F$31*12,Financiamiento!$E47))</f>
        <v>0</v>
      </c>
      <c r="Z17" s="338">
        <f>-IF(Financiamiento!$F$31*12+$A16&lt;=pagoint!Z$11,0,IPMT(Financiamiento!$F$27/12,1,Financiamiento!$F$31*12,Financiamiento!$E47))</f>
        <v>0</v>
      </c>
      <c r="AA17" s="338">
        <f>-IF(Financiamiento!$F$31*12+$A16&lt;=pagoint!AA$11,0,IPMT(Financiamiento!$F$27/12,1,Financiamiento!$F$31*12,Financiamiento!$E47))</f>
        <v>0</v>
      </c>
      <c r="AB17" s="338">
        <f>-IF(Financiamiento!$F$31*12+$A16&lt;=pagoint!AB$11,0,IPMT(Financiamiento!$F$27/12,1,Financiamiento!$F$31*12,Financiamiento!$E47))</f>
        <v>0</v>
      </c>
      <c r="AC17" s="338">
        <f>-IF(Financiamiento!$F$31*12+$A16&lt;=pagoint!AC$11,0,IPMT(Financiamiento!$F$27/12,1,Financiamiento!$F$31*12,Financiamiento!$E47))</f>
        <v>0</v>
      </c>
      <c r="AD17" s="338">
        <f>-IF(Financiamiento!$F$31*12+$A16&lt;=pagoint!AD$11,0,IPMT(Financiamiento!$F$27/12,1,Financiamiento!$F$31*12,Financiamiento!$E47))</f>
        <v>0</v>
      </c>
      <c r="AE17" s="338">
        <f>-IF(Financiamiento!$F$31*12+$A16&lt;=pagoint!AE$11,0,IPMT(Financiamiento!$F$27/12,1,Financiamiento!$F$31*12,Financiamiento!$E47))</f>
        <v>0</v>
      </c>
      <c r="AF17" s="338">
        <f>-IF(Financiamiento!$F$31*12+$A16&lt;=pagoint!AF$11,0,IPMT(Financiamiento!$F$27/12,1,Financiamiento!$F$31*12,Financiamiento!$E47))</f>
        <v>0</v>
      </c>
      <c r="AG17" s="338">
        <f>-IF(Financiamiento!$F$31*12+$A16&lt;=pagoint!AG$11,0,IPMT(Financiamiento!$F$27/12,1,Financiamiento!$F$31*12,Financiamiento!$E47))</f>
        <v>0</v>
      </c>
      <c r="AH17" s="338">
        <f>-IF(Financiamiento!$F$31*12+$A16&lt;=pagoint!AH$11,0,IPMT(Financiamiento!$F$27/12,1,Financiamiento!$F$31*12,Financiamiento!$E47))</f>
        <v>0</v>
      </c>
      <c r="AI17" s="338">
        <f>-IF(Financiamiento!$F$31*12+$A16&lt;=pagoint!AI$11,0,IPMT(Financiamiento!$F$27/12,1,Financiamiento!$F$31*12,Financiamiento!$E47))</f>
        <v>0</v>
      </c>
      <c r="AJ17" s="338">
        <f>-IF(Financiamiento!$F$31*12+$A16&lt;=pagoint!AJ$11,0,IPMT(Financiamiento!$F$27/12,1,Financiamiento!$F$31*12,Financiamiento!$E47))</f>
        <v>0</v>
      </c>
      <c r="AK17" s="338">
        <f>-IF(Financiamiento!$F$31*12+$A16&lt;=pagoint!AK$11,0,IPMT(Financiamiento!$F$27/12,1,Financiamiento!$F$31*12,Financiamiento!$E47))</f>
        <v>0</v>
      </c>
      <c r="AL17" s="338">
        <f>-IF(Financiamiento!$F$31*12+$A16&lt;=pagoint!AL$11,0,IPMT(Financiamiento!$F$27/12,1,Financiamiento!$F$31*12,Financiamiento!$E47))</f>
        <v>0</v>
      </c>
      <c r="AM17" s="338">
        <f>-IF(Financiamiento!$F$31*12+$A16&lt;=pagoint!AM$11,0,IPMT(Financiamiento!$F$27/12,1,Financiamiento!$F$31*12,Financiamiento!$E47))</f>
        <v>0</v>
      </c>
      <c r="AN17" s="338">
        <f>-IF(Financiamiento!$F$31*12+$A16&lt;=pagoint!AN$11,0,IPMT(Financiamiento!$F$27/12,1,Financiamiento!$F$31*12,Financiamiento!$E47))</f>
        <v>0</v>
      </c>
      <c r="AO17" s="338">
        <f>-IF(Financiamiento!$F$31*12+$A16&lt;=pagoint!AO$11,0,IPMT(Financiamiento!$F$27/12,1,Financiamiento!$F$31*12,Financiamiento!$E47))</f>
        <v>0</v>
      </c>
      <c r="AP17" s="338">
        <f>-IF(Financiamiento!$F$31*12+$A16&lt;=pagoint!AP$11,0,IPMT(Financiamiento!$F$27/12,1,Financiamiento!$F$31*12,Financiamiento!$E47))</f>
        <v>0</v>
      </c>
      <c r="AQ17" s="338">
        <f>-IF(Financiamiento!$F$31*12+$A16&lt;=pagoint!AQ$11,0,IPMT(Financiamiento!$F$27/12,1,Financiamiento!$F$31*12,Financiamiento!$E47))</f>
        <v>0</v>
      </c>
      <c r="AR17" s="338">
        <f>-IF(Financiamiento!$F$31*12+$A16&lt;=pagoint!AR$11,0,IPMT(Financiamiento!$F$27/12,1,Financiamiento!$F$31*12,Financiamiento!$E47))</f>
        <v>0</v>
      </c>
      <c r="AS17" s="338">
        <f>-IF(Financiamiento!$F$31*12+$A16&lt;=pagoint!AS$11,0,IPMT(Financiamiento!$F$27/12,1,Financiamiento!$F$31*12,Financiamiento!$E47))</f>
        <v>0</v>
      </c>
      <c r="AT17" s="338">
        <f>-IF(Financiamiento!$F$31*12+$A16&lt;=pagoint!AT$11,0,IPMT(Financiamiento!$F$27/12,1,Financiamiento!$F$31*12,Financiamiento!$E47))</f>
        <v>0</v>
      </c>
      <c r="AU17" s="338">
        <f>-IF(Financiamiento!$F$31*12+$A16&lt;=pagoint!AU$11,0,IPMT(Financiamiento!$F$27/12,1,Financiamiento!$F$31*12,Financiamiento!$E47))</f>
        <v>0</v>
      </c>
      <c r="AV17" s="338">
        <f>-IF(Financiamiento!$F$31*12+$A16&lt;=pagoint!AV$11,0,IPMT(Financiamiento!$F$27/12,1,Financiamiento!$F$31*12,Financiamiento!$E47))</f>
        <v>0</v>
      </c>
      <c r="AW17" s="338">
        <f>-IF(Financiamiento!$F$31*12+$A16&lt;=pagoint!AW$11,0,IPMT(Financiamiento!$F$27/12,1,Financiamiento!$F$31*12,Financiamiento!$E47))</f>
        <v>0</v>
      </c>
      <c r="AX17" s="338">
        <f>-IF(Financiamiento!$F$31*12+$A16&lt;=pagoint!AX$11,0,IPMT(Financiamiento!$F$27/12,1,Financiamiento!$F$31*12,Financiamiento!$E47))</f>
        <v>0</v>
      </c>
      <c r="AY17" s="338">
        <f>-IF(Financiamiento!$F$31*12+$A16&lt;=pagoint!AY$11,0,IPMT(Financiamiento!$F$27/12,1,Financiamiento!$F$31*12,Financiamiento!$E47))</f>
        <v>0</v>
      </c>
      <c r="AZ17" s="338">
        <f>-IF(Financiamiento!$F$31*12+$A16&lt;=pagoint!AZ$11,0,IPMT(Financiamiento!$F$27/12,1,Financiamiento!$F$31*12,Financiamiento!$E47))</f>
        <v>0</v>
      </c>
      <c r="BA17" s="338">
        <f>-IF(Financiamiento!$F$31*12+$A16&lt;=pagoint!BA$11,0,IPMT(Financiamiento!$F$27/12,1,Financiamiento!$F$31*12,Financiamiento!$E47))</f>
        <v>0</v>
      </c>
      <c r="BB17" s="338">
        <f>-IF(Financiamiento!$F$31*12+$A16&lt;=pagoint!BB$11,0,IPMT(Financiamiento!$F$27/12,1,Financiamiento!$F$31*12,Financiamiento!$E47))</f>
        <v>0</v>
      </c>
      <c r="BC17" s="338">
        <f>-IF(Financiamiento!$F$31*12+$A16&lt;=pagoint!BC$11,0,IPMT(Financiamiento!$F$27/12,1,Financiamiento!$F$31*12,Financiamiento!$E47))</f>
        <v>0</v>
      </c>
      <c r="BD17" s="338">
        <f>-IF(Financiamiento!$F$31*12+$A16&lt;=pagoint!BD$11,0,IPMT(Financiamiento!$F$27/12,1,Financiamiento!$F$31*12,Financiamiento!$E47))</f>
        <v>0</v>
      </c>
      <c r="BE17" s="338">
        <f>-IF(Financiamiento!$F$31*12+$A16&lt;=pagoint!BE$11,0,IPMT(Financiamiento!$F$27/12,1,Financiamiento!$F$31*12,Financiamiento!$E47))</f>
        <v>0</v>
      </c>
      <c r="BF17" s="338">
        <f>-IF(Financiamiento!$F$31*12+$A16&lt;=pagoint!BF$11,0,IPMT(Financiamiento!$F$27/12,1,Financiamiento!$F$31*12,Financiamiento!$E47))</f>
        <v>0</v>
      </c>
      <c r="BG17" s="338">
        <f>-IF(Financiamiento!$F$31*12+$A16&lt;=pagoint!BG$11,0,IPMT(Financiamiento!$F$27/12,1,Financiamiento!$F$31*12,Financiamiento!$E47))</f>
        <v>0</v>
      </c>
      <c r="BH17" s="338">
        <f>-IF(Financiamiento!$F$31*12+$A16&lt;=pagoint!BH$11,0,IPMT(Financiamiento!$F$27/12,1,Financiamiento!$F$31*12,Financiamiento!$E47))</f>
        <v>0</v>
      </c>
      <c r="BI17" s="338">
        <f>-IF(Financiamiento!$F$31*12+$A16&lt;=pagoint!BI$11,0,IPMT(Financiamiento!$F$27/12,1,Financiamiento!$F$31*12,Financiamiento!$E47))</f>
        <v>0</v>
      </c>
      <c r="BJ17" s="338">
        <f>-IF(Financiamiento!$F$31*12+$A16&lt;=pagoint!BJ$11,0,IPMT(Financiamiento!$F$27/12,1,Financiamiento!$F$31*12,Financiamiento!$E47))</f>
        <v>0</v>
      </c>
    </row>
    <row r="18" spans="1:62">
      <c r="A18" s="338">
        <v>6</v>
      </c>
      <c r="B18" s="337" t="s">
        <v>161</v>
      </c>
      <c r="D18" s="367"/>
      <c r="H18" s="338">
        <f>-IF(Financiamiento!$F$31*12+$A17&lt;=pagoint!H$11,0,IPMT(Financiamiento!$F$27/12,1,Financiamiento!$F$31*12,Financiamiento!$E48))</f>
        <v>0</v>
      </c>
      <c r="I18" s="338">
        <f>-IF(Financiamiento!$F$31*12+$A17&lt;=pagoint!I$11,0,IPMT(Financiamiento!$F$27/12,1,Financiamiento!$F$31*12,Financiamiento!$E48))</f>
        <v>0</v>
      </c>
      <c r="J18" s="338">
        <f>-IF(Financiamiento!$F$31*12+$A17&lt;=pagoint!J$11,0,IPMT(Financiamiento!$F$27/12,1,Financiamiento!$F$31*12,Financiamiento!$E48))</f>
        <v>0</v>
      </c>
      <c r="K18" s="338">
        <f>-IF(Financiamiento!$F$31*12+$A17&lt;=pagoint!K$11,0,IPMT(Financiamiento!$F$27/12,1,Financiamiento!$F$31*12,Financiamiento!$E48))</f>
        <v>0</v>
      </c>
      <c r="L18" s="338">
        <f>-IF(Financiamiento!$F$31*12+$A17&lt;=pagoint!L$11,0,IPMT(Financiamiento!$F$27/12,1,Financiamiento!$F$31*12,Financiamiento!$E48))</f>
        <v>0</v>
      </c>
      <c r="M18" s="338">
        <f>-IF(Financiamiento!$F$31*12+$A17&lt;=pagoint!M$11,0,IPMT(Financiamiento!$F$27/12,1,Financiamiento!$F$31*12,Financiamiento!$E48))</f>
        <v>0</v>
      </c>
      <c r="N18" s="338">
        <f>-IF(Financiamiento!$F$31*12+$A17&lt;=pagoint!N$11,0,IPMT(Financiamiento!$F$27/12,1,Financiamiento!$F$31*12,Financiamiento!$E48))</f>
        <v>0</v>
      </c>
      <c r="O18" s="338">
        <f>-IF(Financiamiento!$F$31*12+$A17&lt;=pagoint!O$11,0,IPMT(Financiamiento!$F$27/12,1,Financiamiento!$F$31*12,Financiamiento!$E48))</f>
        <v>0</v>
      </c>
      <c r="P18" s="338">
        <f>-IF(Financiamiento!$F$31*12+$A17&lt;=pagoint!P$11,0,IPMT(Financiamiento!$F$27/12,1,Financiamiento!$F$31*12,Financiamiento!$E48))</f>
        <v>0</v>
      </c>
      <c r="Q18" s="338">
        <f>-IF(Financiamiento!$F$31*12+$A17&lt;=pagoint!Q$11,0,IPMT(Financiamiento!$F$27/12,1,Financiamiento!$F$31*12,Financiamiento!$E48))</f>
        <v>0</v>
      </c>
      <c r="R18" s="338">
        <f>-IF(Financiamiento!$F$31*12+$A17&lt;=pagoint!R$11,0,IPMT(Financiamiento!$F$27/12,1,Financiamiento!$F$31*12,Financiamiento!$E48))</f>
        <v>0</v>
      </c>
      <c r="S18" s="338">
        <f>-IF(Financiamiento!$F$31*12+$A17&lt;=pagoint!S$11,0,IPMT(Financiamiento!$F$27/12,1,Financiamiento!$F$31*12,Financiamiento!$E48))</f>
        <v>0</v>
      </c>
      <c r="T18" s="338">
        <f>-IF(Financiamiento!$F$31*12+$A17&lt;=pagoint!T$11,0,IPMT(Financiamiento!$F$27/12,1,Financiamiento!$F$31*12,Financiamiento!$E48))</f>
        <v>0</v>
      </c>
      <c r="U18" s="338">
        <f>-IF(Financiamiento!$F$31*12+$A17&lt;=pagoint!U$11,0,IPMT(Financiamiento!$F$27/12,1,Financiamiento!$F$31*12,Financiamiento!$E48))</f>
        <v>0</v>
      </c>
      <c r="V18" s="338">
        <f>-IF(Financiamiento!$F$31*12+$A17&lt;=pagoint!V$11,0,IPMT(Financiamiento!$F$27/12,1,Financiamiento!$F$31*12,Financiamiento!$E48))</f>
        <v>0</v>
      </c>
      <c r="W18" s="338">
        <f>-IF(Financiamiento!$F$31*12+$A17&lt;=pagoint!W$11,0,IPMT(Financiamiento!$F$27/12,1,Financiamiento!$F$31*12,Financiamiento!$E48))</f>
        <v>0</v>
      </c>
      <c r="X18" s="338">
        <f>-IF(Financiamiento!$F$31*12+$A17&lt;=pagoint!X$11,0,IPMT(Financiamiento!$F$27/12,1,Financiamiento!$F$31*12,Financiamiento!$E48))</f>
        <v>0</v>
      </c>
      <c r="Y18" s="338">
        <f>-IF(Financiamiento!$F$31*12+$A17&lt;=pagoint!Y$11,0,IPMT(Financiamiento!$F$27/12,1,Financiamiento!$F$31*12,Financiamiento!$E48))</f>
        <v>0</v>
      </c>
      <c r="Z18" s="338">
        <f>-IF(Financiamiento!$F$31*12+$A17&lt;=pagoint!Z$11,0,IPMT(Financiamiento!$F$27/12,1,Financiamiento!$F$31*12,Financiamiento!$E48))</f>
        <v>0</v>
      </c>
      <c r="AA18" s="338">
        <f>-IF(Financiamiento!$F$31*12+$A17&lt;=pagoint!AA$11,0,IPMT(Financiamiento!$F$27/12,1,Financiamiento!$F$31*12,Financiamiento!$E48))</f>
        <v>0</v>
      </c>
      <c r="AB18" s="338">
        <f>-IF(Financiamiento!$F$31*12+$A17&lt;=pagoint!AB$11,0,IPMT(Financiamiento!$F$27/12,1,Financiamiento!$F$31*12,Financiamiento!$E48))</f>
        <v>0</v>
      </c>
      <c r="AC18" s="338">
        <f>-IF(Financiamiento!$F$31*12+$A17&lt;=pagoint!AC$11,0,IPMT(Financiamiento!$F$27/12,1,Financiamiento!$F$31*12,Financiamiento!$E48))</f>
        <v>0</v>
      </c>
      <c r="AD18" s="338">
        <f>-IF(Financiamiento!$F$31*12+$A17&lt;=pagoint!AD$11,0,IPMT(Financiamiento!$F$27/12,1,Financiamiento!$F$31*12,Financiamiento!$E48))</f>
        <v>0</v>
      </c>
      <c r="AE18" s="338">
        <f>-IF(Financiamiento!$F$31*12+$A17&lt;=pagoint!AE$11,0,IPMT(Financiamiento!$F$27/12,1,Financiamiento!$F$31*12,Financiamiento!$E48))</f>
        <v>0</v>
      </c>
      <c r="AF18" s="338">
        <f>-IF(Financiamiento!$F$31*12+$A17&lt;=pagoint!AF$11,0,IPMT(Financiamiento!$F$27/12,1,Financiamiento!$F$31*12,Financiamiento!$E48))</f>
        <v>0</v>
      </c>
      <c r="AG18" s="338">
        <f>-IF(Financiamiento!$F$31*12+$A17&lt;=pagoint!AG$11,0,IPMT(Financiamiento!$F$27/12,1,Financiamiento!$F$31*12,Financiamiento!$E48))</f>
        <v>0</v>
      </c>
      <c r="AH18" s="338">
        <f>-IF(Financiamiento!$F$31*12+$A17&lt;=pagoint!AH$11,0,IPMT(Financiamiento!$F$27/12,1,Financiamiento!$F$31*12,Financiamiento!$E48))</f>
        <v>0</v>
      </c>
      <c r="AI18" s="338">
        <f>-IF(Financiamiento!$F$31*12+$A17&lt;=pagoint!AI$11,0,IPMT(Financiamiento!$F$27/12,1,Financiamiento!$F$31*12,Financiamiento!$E48))</f>
        <v>0</v>
      </c>
      <c r="AJ18" s="338">
        <f>-IF(Financiamiento!$F$31*12+$A17&lt;=pagoint!AJ$11,0,IPMT(Financiamiento!$F$27/12,1,Financiamiento!$F$31*12,Financiamiento!$E48))</f>
        <v>0</v>
      </c>
      <c r="AK18" s="338">
        <f>-IF(Financiamiento!$F$31*12+$A17&lt;=pagoint!AK$11,0,IPMT(Financiamiento!$F$27/12,1,Financiamiento!$F$31*12,Financiamiento!$E48))</f>
        <v>0</v>
      </c>
      <c r="AL18" s="338">
        <f>-IF(Financiamiento!$F$31*12+$A17&lt;=pagoint!AL$11,0,IPMT(Financiamiento!$F$27/12,1,Financiamiento!$F$31*12,Financiamiento!$E48))</f>
        <v>0</v>
      </c>
      <c r="AM18" s="338">
        <f>-IF(Financiamiento!$F$31*12+$A17&lt;=pagoint!AM$11,0,IPMT(Financiamiento!$F$27/12,1,Financiamiento!$F$31*12,Financiamiento!$E48))</f>
        <v>0</v>
      </c>
      <c r="AN18" s="338">
        <f>-IF(Financiamiento!$F$31*12+$A17&lt;=pagoint!AN$11,0,IPMT(Financiamiento!$F$27/12,1,Financiamiento!$F$31*12,Financiamiento!$E48))</f>
        <v>0</v>
      </c>
      <c r="AO18" s="338">
        <f>-IF(Financiamiento!$F$31*12+$A17&lt;=pagoint!AO$11,0,IPMT(Financiamiento!$F$27/12,1,Financiamiento!$F$31*12,Financiamiento!$E48))</f>
        <v>0</v>
      </c>
      <c r="AP18" s="338">
        <f>-IF(Financiamiento!$F$31*12+$A17&lt;=pagoint!AP$11,0,IPMT(Financiamiento!$F$27/12,1,Financiamiento!$F$31*12,Financiamiento!$E48))</f>
        <v>0</v>
      </c>
      <c r="AQ18" s="338">
        <f>-IF(Financiamiento!$F$31*12+$A17&lt;=pagoint!AQ$11,0,IPMT(Financiamiento!$F$27/12,1,Financiamiento!$F$31*12,Financiamiento!$E48))</f>
        <v>0</v>
      </c>
      <c r="AR18" s="338">
        <f>-IF(Financiamiento!$F$31*12+$A17&lt;=pagoint!AR$11,0,IPMT(Financiamiento!$F$27/12,1,Financiamiento!$F$31*12,Financiamiento!$E48))</f>
        <v>0</v>
      </c>
      <c r="AS18" s="338">
        <f>-IF(Financiamiento!$F$31*12+$A17&lt;=pagoint!AS$11,0,IPMT(Financiamiento!$F$27/12,1,Financiamiento!$F$31*12,Financiamiento!$E48))</f>
        <v>0</v>
      </c>
      <c r="AT18" s="338">
        <f>-IF(Financiamiento!$F$31*12+$A17&lt;=pagoint!AT$11,0,IPMT(Financiamiento!$F$27/12,1,Financiamiento!$F$31*12,Financiamiento!$E48))</f>
        <v>0</v>
      </c>
      <c r="AU18" s="338">
        <f>-IF(Financiamiento!$F$31*12+$A17&lt;=pagoint!AU$11,0,IPMT(Financiamiento!$F$27/12,1,Financiamiento!$F$31*12,Financiamiento!$E48))</f>
        <v>0</v>
      </c>
      <c r="AV18" s="338">
        <f>-IF(Financiamiento!$F$31*12+$A17&lt;=pagoint!AV$11,0,IPMT(Financiamiento!$F$27/12,1,Financiamiento!$F$31*12,Financiamiento!$E48))</f>
        <v>0</v>
      </c>
      <c r="AW18" s="338">
        <f>-IF(Financiamiento!$F$31*12+$A17&lt;=pagoint!AW$11,0,IPMT(Financiamiento!$F$27/12,1,Financiamiento!$F$31*12,Financiamiento!$E48))</f>
        <v>0</v>
      </c>
      <c r="AX18" s="338">
        <f>-IF(Financiamiento!$F$31*12+$A17&lt;=pagoint!AX$11,0,IPMT(Financiamiento!$F$27/12,1,Financiamiento!$F$31*12,Financiamiento!$E48))</f>
        <v>0</v>
      </c>
      <c r="AY18" s="338">
        <f>-IF(Financiamiento!$F$31*12+$A17&lt;=pagoint!AY$11,0,IPMT(Financiamiento!$F$27/12,1,Financiamiento!$F$31*12,Financiamiento!$E48))</f>
        <v>0</v>
      </c>
      <c r="AZ18" s="338">
        <f>-IF(Financiamiento!$F$31*12+$A17&lt;=pagoint!AZ$11,0,IPMT(Financiamiento!$F$27/12,1,Financiamiento!$F$31*12,Financiamiento!$E48))</f>
        <v>0</v>
      </c>
      <c r="BA18" s="338">
        <f>-IF(Financiamiento!$F$31*12+$A17&lt;=pagoint!BA$11,0,IPMT(Financiamiento!$F$27/12,1,Financiamiento!$F$31*12,Financiamiento!$E48))</f>
        <v>0</v>
      </c>
      <c r="BB18" s="338">
        <f>-IF(Financiamiento!$F$31*12+$A17&lt;=pagoint!BB$11,0,IPMT(Financiamiento!$F$27/12,1,Financiamiento!$F$31*12,Financiamiento!$E48))</f>
        <v>0</v>
      </c>
      <c r="BC18" s="338">
        <f>-IF(Financiamiento!$F$31*12+$A17&lt;=pagoint!BC$11,0,IPMT(Financiamiento!$F$27/12,1,Financiamiento!$F$31*12,Financiamiento!$E48))</f>
        <v>0</v>
      </c>
      <c r="BD18" s="338">
        <f>-IF(Financiamiento!$F$31*12+$A17&lt;=pagoint!BD$11,0,IPMT(Financiamiento!$F$27/12,1,Financiamiento!$F$31*12,Financiamiento!$E48))</f>
        <v>0</v>
      </c>
      <c r="BE18" s="338">
        <f>-IF(Financiamiento!$F$31*12+$A17&lt;=pagoint!BE$11,0,IPMT(Financiamiento!$F$27/12,1,Financiamiento!$F$31*12,Financiamiento!$E48))</f>
        <v>0</v>
      </c>
      <c r="BF18" s="338">
        <f>-IF(Financiamiento!$F$31*12+$A17&lt;=pagoint!BF$11,0,IPMT(Financiamiento!$F$27/12,1,Financiamiento!$F$31*12,Financiamiento!$E48))</f>
        <v>0</v>
      </c>
      <c r="BG18" s="338">
        <f>-IF(Financiamiento!$F$31*12+$A17&lt;=pagoint!BG$11,0,IPMT(Financiamiento!$F$27/12,1,Financiamiento!$F$31*12,Financiamiento!$E48))</f>
        <v>0</v>
      </c>
      <c r="BH18" s="338">
        <f>-IF(Financiamiento!$F$31*12+$A17&lt;=pagoint!BH$11,0,IPMT(Financiamiento!$F$27/12,1,Financiamiento!$F$31*12,Financiamiento!$E48))</f>
        <v>0</v>
      </c>
      <c r="BI18" s="338">
        <f>-IF(Financiamiento!$F$31*12+$A17&lt;=pagoint!BI$11,0,IPMT(Financiamiento!$F$27/12,1,Financiamiento!$F$31*12,Financiamiento!$E48))</f>
        <v>0</v>
      </c>
      <c r="BJ18" s="338">
        <f>-IF(Financiamiento!$F$31*12+$A17&lt;=pagoint!BJ$11,0,IPMT(Financiamiento!$F$27/12,1,Financiamiento!$F$31*12,Financiamiento!$E48))</f>
        <v>0</v>
      </c>
    </row>
    <row r="19" spans="1:62">
      <c r="A19" s="338">
        <v>7</v>
      </c>
      <c r="B19" s="337" t="s">
        <v>162</v>
      </c>
      <c r="I19" s="338">
        <f>-IF(Financiamiento!$F$31*12+$A18&lt;=pagoint!I$11,0,IPMT(Financiamiento!$F$27/12,1,Financiamiento!$F$31*12,Financiamiento!$E49))</f>
        <v>0</v>
      </c>
      <c r="J19" s="338">
        <f>-IF(Financiamiento!$F$31*12+$A18&lt;=pagoint!J$11,0,IPMT(Financiamiento!$F$27/12,1,Financiamiento!$F$31*12,Financiamiento!$E49))</f>
        <v>0</v>
      </c>
      <c r="K19" s="338">
        <f>-IF(Financiamiento!$F$31*12+$A18&lt;=pagoint!K$11,0,IPMT(Financiamiento!$F$27/12,1,Financiamiento!$F$31*12,Financiamiento!$E49))</f>
        <v>0</v>
      </c>
      <c r="L19" s="338">
        <f>-IF(Financiamiento!$F$31*12+$A18&lt;=pagoint!L$11,0,IPMT(Financiamiento!$F$27/12,1,Financiamiento!$F$31*12,Financiamiento!$E49))</f>
        <v>0</v>
      </c>
      <c r="M19" s="338">
        <f>-IF(Financiamiento!$F$31*12+$A18&lt;=pagoint!M$11,0,IPMT(Financiamiento!$F$27/12,1,Financiamiento!$F$31*12,Financiamiento!$E49))</f>
        <v>0</v>
      </c>
      <c r="N19" s="338">
        <f>-IF(Financiamiento!$F$31*12+$A18&lt;=pagoint!N$11,0,IPMT(Financiamiento!$F$27/12,1,Financiamiento!$F$31*12,Financiamiento!$E49))</f>
        <v>0</v>
      </c>
      <c r="O19" s="338">
        <f>-IF(Financiamiento!$F$31*12+$A18&lt;=pagoint!O$11,0,IPMT(Financiamiento!$F$27/12,1,Financiamiento!$F$31*12,Financiamiento!$E49))</f>
        <v>0</v>
      </c>
      <c r="P19" s="338">
        <f>-IF(Financiamiento!$F$31*12+$A18&lt;=pagoint!P$11,0,IPMT(Financiamiento!$F$27/12,1,Financiamiento!$F$31*12,Financiamiento!$E49))</f>
        <v>0</v>
      </c>
      <c r="Q19" s="338">
        <f>-IF(Financiamiento!$F$31*12+$A18&lt;=pagoint!Q$11,0,IPMT(Financiamiento!$F$27/12,1,Financiamiento!$F$31*12,Financiamiento!$E49))</f>
        <v>0</v>
      </c>
      <c r="R19" s="338">
        <f>-IF(Financiamiento!$F$31*12+$A18&lt;=pagoint!R$11,0,IPMT(Financiamiento!$F$27/12,1,Financiamiento!$F$31*12,Financiamiento!$E49))</f>
        <v>0</v>
      </c>
      <c r="S19" s="338">
        <f>-IF(Financiamiento!$F$31*12+$A18&lt;=pagoint!S$11,0,IPMT(Financiamiento!$F$27/12,1,Financiamiento!$F$31*12,Financiamiento!$E49))</f>
        <v>0</v>
      </c>
      <c r="T19" s="338">
        <f>-IF(Financiamiento!$F$31*12+$A18&lt;=pagoint!T$11,0,IPMT(Financiamiento!$F$27/12,1,Financiamiento!$F$31*12,Financiamiento!$E49))</f>
        <v>0</v>
      </c>
      <c r="U19" s="338">
        <f>-IF(Financiamiento!$F$31*12+$A18&lt;=pagoint!U$11,0,IPMT(Financiamiento!$F$27/12,1,Financiamiento!$F$31*12,Financiamiento!$E49))</f>
        <v>0</v>
      </c>
      <c r="V19" s="338">
        <f>-IF(Financiamiento!$F$31*12+$A18&lt;=pagoint!V$11,0,IPMT(Financiamiento!$F$27/12,1,Financiamiento!$F$31*12,Financiamiento!$E49))</f>
        <v>0</v>
      </c>
      <c r="W19" s="338">
        <f>-IF(Financiamiento!$F$31*12+$A18&lt;=pagoint!W$11,0,IPMT(Financiamiento!$F$27/12,1,Financiamiento!$F$31*12,Financiamiento!$E49))</f>
        <v>0</v>
      </c>
      <c r="X19" s="338">
        <f>-IF(Financiamiento!$F$31*12+$A18&lt;=pagoint!X$11,0,IPMT(Financiamiento!$F$27/12,1,Financiamiento!$F$31*12,Financiamiento!$E49))</f>
        <v>0</v>
      </c>
      <c r="Y19" s="338">
        <f>-IF(Financiamiento!$F$31*12+$A18&lt;=pagoint!Y$11,0,IPMT(Financiamiento!$F$27/12,1,Financiamiento!$F$31*12,Financiamiento!$E49))</f>
        <v>0</v>
      </c>
      <c r="Z19" s="338">
        <f>-IF(Financiamiento!$F$31*12+$A18&lt;=pagoint!Z$11,0,IPMT(Financiamiento!$F$27/12,1,Financiamiento!$F$31*12,Financiamiento!$E49))</f>
        <v>0</v>
      </c>
      <c r="AA19" s="338">
        <f>-IF(Financiamiento!$F$31*12+$A18&lt;=pagoint!AA$11,0,IPMT(Financiamiento!$F$27/12,1,Financiamiento!$F$31*12,Financiamiento!$E49))</f>
        <v>0</v>
      </c>
      <c r="AB19" s="338">
        <f>-IF(Financiamiento!$F$31*12+$A18&lt;=pagoint!AB$11,0,IPMT(Financiamiento!$F$27/12,1,Financiamiento!$F$31*12,Financiamiento!$E49))</f>
        <v>0</v>
      </c>
      <c r="AC19" s="338">
        <f>-IF(Financiamiento!$F$31*12+$A18&lt;=pagoint!AC$11,0,IPMT(Financiamiento!$F$27/12,1,Financiamiento!$F$31*12,Financiamiento!$E49))</f>
        <v>0</v>
      </c>
      <c r="AD19" s="338">
        <f>-IF(Financiamiento!$F$31*12+$A18&lt;=pagoint!AD$11,0,IPMT(Financiamiento!$F$27/12,1,Financiamiento!$F$31*12,Financiamiento!$E49))</f>
        <v>0</v>
      </c>
      <c r="AE19" s="338">
        <f>-IF(Financiamiento!$F$31*12+$A18&lt;=pagoint!AE$11,0,IPMT(Financiamiento!$F$27/12,1,Financiamiento!$F$31*12,Financiamiento!$E49))</f>
        <v>0</v>
      </c>
      <c r="AF19" s="338">
        <f>-IF(Financiamiento!$F$31*12+$A18&lt;=pagoint!AF$11,0,IPMT(Financiamiento!$F$27/12,1,Financiamiento!$F$31*12,Financiamiento!$E49))</f>
        <v>0</v>
      </c>
      <c r="AG19" s="338">
        <f>-IF(Financiamiento!$F$31*12+$A18&lt;=pagoint!AG$11,0,IPMT(Financiamiento!$F$27/12,1,Financiamiento!$F$31*12,Financiamiento!$E49))</f>
        <v>0</v>
      </c>
      <c r="AH19" s="338">
        <f>-IF(Financiamiento!$F$31*12+$A18&lt;=pagoint!AH$11,0,IPMT(Financiamiento!$F$27/12,1,Financiamiento!$F$31*12,Financiamiento!$E49))</f>
        <v>0</v>
      </c>
      <c r="AI19" s="338">
        <f>-IF(Financiamiento!$F$31*12+$A18&lt;=pagoint!AI$11,0,IPMT(Financiamiento!$F$27/12,1,Financiamiento!$F$31*12,Financiamiento!$E49))</f>
        <v>0</v>
      </c>
      <c r="AJ19" s="338">
        <f>-IF(Financiamiento!$F$31*12+$A18&lt;=pagoint!AJ$11,0,IPMT(Financiamiento!$F$27/12,1,Financiamiento!$F$31*12,Financiamiento!$E49))</f>
        <v>0</v>
      </c>
      <c r="AK19" s="338">
        <f>-IF(Financiamiento!$F$31*12+$A18&lt;=pagoint!AK$11,0,IPMT(Financiamiento!$F$27/12,1,Financiamiento!$F$31*12,Financiamiento!$E49))</f>
        <v>0</v>
      </c>
      <c r="AL19" s="338">
        <f>-IF(Financiamiento!$F$31*12+$A18&lt;=pagoint!AL$11,0,IPMT(Financiamiento!$F$27/12,1,Financiamiento!$F$31*12,Financiamiento!$E49))</f>
        <v>0</v>
      </c>
      <c r="AM19" s="338">
        <f>-IF(Financiamiento!$F$31*12+$A18&lt;=pagoint!AM$11,0,IPMT(Financiamiento!$F$27/12,1,Financiamiento!$F$31*12,Financiamiento!$E49))</f>
        <v>0</v>
      </c>
      <c r="AN19" s="338">
        <f>-IF(Financiamiento!$F$31*12+$A18&lt;=pagoint!AN$11,0,IPMT(Financiamiento!$F$27/12,1,Financiamiento!$F$31*12,Financiamiento!$E49))</f>
        <v>0</v>
      </c>
      <c r="AO19" s="338">
        <f>-IF(Financiamiento!$F$31*12+$A18&lt;=pagoint!AO$11,0,IPMT(Financiamiento!$F$27/12,1,Financiamiento!$F$31*12,Financiamiento!$E49))</f>
        <v>0</v>
      </c>
      <c r="AP19" s="338">
        <f>-IF(Financiamiento!$F$31*12+$A18&lt;=pagoint!AP$11,0,IPMT(Financiamiento!$F$27/12,1,Financiamiento!$F$31*12,Financiamiento!$E49))</f>
        <v>0</v>
      </c>
      <c r="AQ19" s="338">
        <f>-IF(Financiamiento!$F$31*12+$A18&lt;=pagoint!AQ$11,0,IPMT(Financiamiento!$F$27/12,1,Financiamiento!$F$31*12,Financiamiento!$E49))</f>
        <v>0</v>
      </c>
      <c r="AR19" s="338">
        <f>-IF(Financiamiento!$F$31*12+$A18&lt;=pagoint!AR$11,0,IPMT(Financiamiento!$F$27/12,1,Financiamiento!$F$31*12,Financiamiento!$E49))</f>
        <v>0</v>
      </c>
      <c r="AS19" s="338">
        <f>-IF(Financiamiento!$F$31*12+$A18&lt;=pagoint!AS$11,0,IPMT(Financiamiento!$F$27/12,1,Financiamiento!$F$31*12,Financiamiento!$E49))</f>
        <v>0</v>
      </c>
      <c r="AT19" s="338">
        <f>-IF(Financiamiento!$F$31*12+$A18&lt;=pagoint!AT$11,0,IPMT(Financiamiento!$F$27/12,1,Financiamiento!$F$31*12,Financiamiento!$E49))</f>
        <v>0</v>
      </c>
      <c r="AU19" s="338">
        <f>-IF(Financiamiento!$F$31*12+$A18&lt;=pagoint!AU$11,0,IPMT(Financiamiento!$F$27/12,1,Financiamiento!$F$31*12,Financiamiento!$E49))</f>
        <v>0</v>
      </c>
      <c r="AV19" s="338">
        <f>-IF(Financiamiento!$F$31*12+$A18&lt;=pagoint!AV$11,0,IPMT(Financiamiento!$F$27/12,1,Financiamiento!$F$31*12,Financiamiento!$E49))</f>
        <v>0</v>
      </c>
      <c r="AW19" s="338">
        <f>-IF(Financiamiento!$F$31*12+$A18&lt;=pagoint!AW$11,0,IPMT(Financiamiento!$F$27/12,1,Financiamiento!$F$31*12,Financiamiento!$E49))</f>
        <v>0</v>
      </c>
      <c r="AX19" s="338">
        <f>-IF(Financiamiento!$F$31*12+$A18&lt;=pagoint!AX$11,0,IPMT(Financiamiento!$F$27/12,1,Financiamiento!$F$31*12,Financiamiento!$E49))</f>
        <v>0</v>
      </c>
      <c r="AY19" s="338">
        <f>-IF(Financiamiento!$F$31*12+$A18&lt;=pagoint!AY$11,0,IPMT(Financiamiento!$F$27/12,1,Financiamiento!$F$31*12,Financiamiento!$E49))</f>
        <v>0</v>
      </c>
      <c r="AZ19" s="338">
        <f>-IF(Financiamiento!$F$31*12+$A18&lt;=pagoint!AZ$11,0,IPMT(Financiamiento!$F$27/12,1,Financiamiento!$F$31*12,Financiamiento!$E49))</f>
        <v>0</v>
      </c>
      <c r="BA19" s="338">
        <f>-IF(Financiamiento!$F$31*12+$A18&lt;=pagoint!BA$11,0,IPMT(Financiamiento!$F$27/12,1,Financiamiento!$F$31*12,Financiamiento!$E49))</f>
        <v>0</v>
      </c>
      <c r="BB19" s="338">
        <f>-IF(Financiamiento!$F$31*12+$A18&lt;=pagoint!BB$11,0,IPMT(Financiamiento!$F$27/12,1,Financiamiento!$F$31*12,Financiamiento!$E49))</f>
        <v>0</v>
      </c>
      <c r="BC19" s="338">
        <f>-IF(Financiamiento!$F$31*12+$A18&lt;=pagoint!BC$11,0,IPMT(Financiamiento!$F$27/12,1,Financiamiento!$F$31*12,Financiamiento!$E49))</f>
        <v>0</v>
      </c>
      <c r="BD19" s="338">
        <f>-IF(Financiamiento!$F$31*12+$A18&lt;=pagoint!BD$11,0,IPMT(Financiamiento!$F$27/12,1,Financiamiento!$F$31*12,Financiamiento!$E49))</f>
        <v>0</v>
      </c>
      <c r="BE19" s="338">
        <f>-IF(Financiamiento!$F$31*12+$A18&lt;=pagoint!BE$11,0,IPMT(Financiamiento!$F$27/12,1,Financiamiento!$F$31*12,Financiamiento!$E49))</f>
        <v>0</v>
      </c>
      <c r="BF19" s="338">
        <f>-IF(Financiamiento!$F$31*12+$A18&lt;=pagoint!BF$11,0,IPMT(Financiamiento!$F$27/12,1,Financiamiento!$F$31*12,Financiamiento!$E49))</f>
        <v>0</v>
      </c>
      <c r="BG19" s="338">
        <f>-IF(Financiamiento!$F$31*12+$A18&lt;=pagoint!BG$11,0,IPMT(Financiamiento!$F$27/12,1,Financiamiento!$F$31*12,Financiamiento!$E49))</f>
        <v>0</v>
      </c>
      <c r="BH19" s="338">
        <f>-IF(Financiamiento!$F$31*12+$A18&lt;=pagoint!BH$11,0,IPMT(Financiamiento!$F$27/12,1,Financiamiento!$F$31*12,Financiamiento!$E49))</f>
        <v>0</v>
      </c>
      <c r="BI19" s="338">
        <f>-IF(Financiamiento!$F$31*12+$A18&lt;=pagoint!BI$11,0,IPMT(Financiamiento!$F$27/12,1,Financiamiento!$F$31*12,Financiamiento!$E49))</f>
        <v>0</v>
      </c>
      <c r="BJ19" s="338">
        <f>-IF(Financiamiento!$F$31*12+$A18&lt;=pagoint!BJ$11,0,IPMT(Financiamiento!$F$27/12,1,Financiamiento!$F$31*12,Financiamiento!$E49))</f>
        <v>0</v>
      </c>
    </row>
    <row r="20" spans="1:62">
      <c r="A20" s="338">
        <v>8</v>
      </c>
      <c r="B20" s="337" t="s">
        <v>163</v>
      </c>
      <c r="J20" s="338">
        <f>-IF(Financiamiento!$F$31*12+$A19&lt;=pagoint!J$11,0,IPMT(Financiamiento!$F$27/12,1,Financiamiento!$F$31*12,Financiamiento!$E50))</f>
        <v>0</v>
      </c>
      <c r="K20" s="338">
        <f>-IF(Financiamiento!$F$31*12+$A19&lt;=pagoint!K$11,0,IPMT(Financiamiento!$F$27/12,1,Financiamiento!$F$31*12,Financiamiento!$E50))</f>
        <v>0</v>
      </c>
      <c r="L20" s="338">
        <f>-IF(Financiamiento!$F$31*12+$A19&lt;=pagoint!L$11,0,IPMT(Financiamiento!$F$27/12,1,Financiamiento!$F$31*12,Financiamiento!$E50))</f>
        <v>0</v>
      </c>
      <c r="M20" s="338">
        <f>-IF(Financiamiento!$F$31*12+$A19&lt;=pagoint!M$11,0,IPMT(Financiamiento!$F$27/12,1,Financiamiento!$F$31*12,Financiamiento!$E50))</f>
        <v>0</v>
      </c>
      <c r="N20" s="338">
        <f>-IF(Financiamiento!$F$31*12+$A19&lt;=pagoint!N$11,0,IPMT(Financiamiento!$F$27/12,1,Financiamiento!$F$31*12,Financiamiento!$E50))</f>
        <v>0</v>
      </c>
      <c r="O20" s="338">
        <f>-IF(Financiamiento!$F$31*12+$A19&lt;=pagoint!O$11,0,IPMT(Financiamiento!$F$27/12,1,Financiamiento!$F$31*12,Financiamiento!$E50))</f>
        <v>0</v>
      </c>
      <c r="P20" s="338">
        <f>-IF(Financiamiento!$F$31*12+$A19&lt;=pagoint!P$11,0,IPMT(Financiamiento!$F$27/12,1,Financiamiento!$F$31*12,Financiamiento!$E50))</f>
        <v>0</v>
      </c>
      <c r="Q20" s="338">
        <f>-IF(Financiamiento!$F$31*12+$A19&lt;=pagoint!Q$11,0,IPMT(Financiamiento!$F$27/12,1,Financiamiento!$F$31*12,Financiamiento!$E50))</f>
        <v>0</v>
      </c>
      <c r="R20" s="338">
        <f>-IF(Financiamiento!$F$31*12+$A19&lt;=pagoint!R$11,0,IPMT(Financiamiento!$F$27/12,1,Financiamiento!$F$31*12,Financiamiento!$E50))</f>
        <v>0</v>
      </c>
      <c r="S20" s="338">
        <f>-IF(Financiamiento!$F$31*12+$A19&lt;=pagoint!S$11,0,IPMT(Financiamiento!$F$27/12,1,Financiamiento!$F$31*12,Financiamiento!$E50))</f>
        <v>0</v>
      </c>
      <c r="T20" s="338">
        <f>-IF(Financiamiento!$F$31*12+$A19&lt;=pagoint!T$11,0,IPMT(Financiamiento!$F$27/12,1,Financiamiento!$F$31*12,Financiamiento!$E50))</f>
        <v>0</v>
      </c>
      <c r="U20" s="338">
        <f>-IF(Financiamiento!$F$31*12+$A19&lt;=pagoint!U$11,0,IPMT(Financiamiento!$F$27/12,1,Financiamiento!$F$31*12,Financiamiento!$E50))</f>
        <v>0</v>
      </c>
      <c r="V20" s="338">
        <f>-IF(Financiamiento!$F$31*12+$A19&lt;=pagoint!V$11,0,IPMT(Financiamiento!$F$27/12,1,Financiamiento!$F$31*12,Financiamiento!$E50))</f>
        <v>0</v>
      </c>
      <c r="W20" s="338">
        <f>-IF(Financiamiento!$F$31*12+$A19&lt;=pagoint!W$11,0,IPMT(Financiamiento!$F$27/12,1,Financiamiento!$F$31*12,Financiamiento!$E50))</f>
        <v>0</v>
      </c>
      <c r="X20" s="338">
        <f>-IF(Financiamiento!$F$31*12+$A19&lt;=pagoint!X$11,0,IPMT(Financiamiento!$F$27/12,1,Financiamiento!$F$31*12,Financiamiento!$E50))</f>
        <v>0</v>
      </c>
      <c r="Y20" s="338">
        <f>-IF(Financiamiento!$F$31*12+$A19&lt;=pagoint!Y$11,0,IPMT(Financiamiento!$F$27/12,1,Financiamiento!$F$31*12,Financiamiento!$E50))</f>
        <v>0</v>
      </c>
      <c r="Z20" s="338">
        <f>-IF(Financiamiento!$F$31*12+$A19&lt;=pagoint!Z$11,0,IPMT(Financiamiento!$F$27/12,1,Financiamiento!$F$31*12,Financiamiento!$E50))</f>
        <v>0</v>
      </c>
      <c r="AA20" s="338">
        <f>-IF(Financiamiento!$F$31*12+$A19&lt;=pagoint!AA$11,0,IPMT(Financiamiento!$F$27/12,1,Financiamiento!$F$31*12,Financiamiento!$E50))</f>
        <v>0</v>
      </c>
      <c r="AB20" s="338">
        <f>-IF(Financiamiento!$F$31*12+$A19&lt;=pagoint!AB$11,0,IPMT(Financiamiento!$F$27/12,1,Financiamiento!$F$31*12,Financiamiento!$E50))</f>
        <v>0</v>
      </c>
      <c r="AC20" s="338">
        <f>-IF(Financiamiento!$F$31*12+$A19&lt;=pagoint!AC$11,0,IPMT(Financiamiento!$F$27/12,1,Financiamiento!$F$31*12,Financiamiento!$E50))</f>
        <v>0</v>
      </c>
      <c r="AD20" s="338">
        <f>-IF(Financiamiento!$F$31*12+$A19&lt;=pagoint!AD$11,0,IPMT(Financiamiento!$F$27/12,1,Financiamiento!$F$31*12,Financiamiento!$E50))</f>
        <v>0</v>
      </c>
      <c r="AE20" s="338">
        <f>-IF(Financiamiento!$F$31*12+$A19&lt;=pagoint!AE$11,0,IPMT(Financiamiento!$F$27/12,1,Financiamiento!$F$31*12,Financiamiento!$E50))</f>
        <v>0</v>
      </c>
      <c r="AF20" s="338">
        <f>-IF(Financiamiento!$F$31*12+$A19&lt;=pagoint!AF$11,0,IPMT(Financiamiento!$F$27/12,1,Financiamiento!$F$31*12,Financiamiento!$E50))</f>
        <v>0</v>
      </c>
      <c r="AG20" s="338">
        <f>-IF(Financiamiento!$F$31*12+$A19&lt;=pagoint!AG$11,0,IPMT(Financiamiento!$F$27/12,1,Financiamiento!$F$31*12,Financiamiento!$E50))</f>
        <v>0</v>
      </c>
      <c r="AH20" s="338">
        <f>-IF(Financiamiento!$F$31*12+$A19&lt;=pagoint!AH$11,0,IPMT(Financiamiento!$F$27/12,1,Financiamiento!$F$31*12,Financiamiento!$E50))</f>
        <v>0</v>
      </c>
      <c r="AI20" s="338">
        <f>-IF(Financiamiento!$F$31*12+$A19&lt;=pagoint!AI$11,0,IPMT(Financiamiento!$F$27/12,1,Financiamiento!$F$31*12,Financiamiento!$E50))</f>
        <v>0</v>
      </c>
      <c r="AJ20" s="338">
        <f>-IF(Financiamiento!$F$31*12+$A19&lt;=pagoint!AJ$11,0,IPMT(Financiamiento!$F$27/12,1,Financiamiento!$F$31*12,Financiamiento!$E50))</f>
        <v>0</v>
      </c>
      <c r="AK20" s="338">
        <f>-IF(Financiamiento!$F$31*12+$A19&lt;=pagoint!AK$11,0,IPMT(Financiamiento!$F$27/12,1,Financiamiento!$F$31*12,Financiamiento!$E50))</f>
        <v>0</v>
      </c>
      <c r="AL20" s="338">
        <f>-IF(Financiamiento!$F$31*12+$A19&lt;=pagoint!AL$11,0,IPMT(Financiamiento!$F$27/12,1,Financiamiento!$F$31*12,Financiamiento!$E50))</f>
        <v>0</v>
      </c>
      <c r="AM20" s="338">
        <f>-IF(Financiamiento!$F$31*12+$A19&lt;=pagoint!AM$11,0,IPMT(Financiamiento!$F$27/12,1,Financiamiento!$F$31*12,Financiamiento!$E50))</f>
        <v>0</v>
      </c>
      <c r="AN20" s="338">
        <f>-IF(Financiamiento!$F$31*12+$A19&lt;=pagoint!AN$11,0,IPMT(Financiamiento!$F$27/12,1,Financiamiento!$F$31*12,Financiamiento!$E50))</f>
        <v>0</v>
      </c>
      <c r="AO20" s="338">
        <f>-IF(Financiamiento!$F$31*12+$A19&lt;=pagoint!AO$11,0,IPMT(Financiamiento!$F$27/12,1,Financiamiento!$F$31*12,Financiamiento!$E50))</f>
        <v>0</v>
      </c>
      <c r="AP20" s="338">
        <f>-IF(Financiamiento!$F$31*12+$A19&lt;=pagoint!AP$11,0,IPMT(Financiamiento!$F$27/12,1,Financiamiento!$F$31*12,Financiamiento!$E50))</f>
        <v>0</v>
      </c>
      <c r="AQ20" s="338">
        <f>-IF(Financiamiento!$F$31*12+$A19&lt;=pagoint!AQ$11,0,IPMT(Financiamiento!$F$27/12,1,Financiamiento!$F$31*12,Financiamiento!$E50))</f>
        <v>0</v>
      </c>
      <c r="AR20" s="338">
        <f>-IF(Financiamiento!$F$31*12+$A19&lt;=pagoint!AR$11,0,IPMT(Financiamiento!$F$27/12,1,Financiamiento!$F$31*12,Financiamiento!$E50))</f>
        <v>0</v>
      </c>
      <c r="AS20" s="338">
        <f>-IF(Financiamiento!$F$31*12+$A19&lt;=pagoint!AS$11,0,IPMT(Financiamiento!$F$27/12,1,Financiamiento!$F$31*12,Financiamiento!$E50))</f>
        <v>0</v>
      </c>
      <c r="AT20" s="338">
        <f>-IF(Financiamiento!$F$31*12+$A19&lt;=pagoint!AT$11,0,IPMT(Financiamiento!$F$27/12,1,Financiamiento!$F$31*12,Financiamiento!$E50))</f>
        <v>0</v>
      </c>
      <c r="AU20" s="338">
        <f>-IF(Financiamiento!$F$31*12+$A19&lt;=pagoint!AU$11,0,IPMT(Financiamiento!$F$27/12,1,Financiamiento!$F$31*12,Financiamiento!$E50))</f>
        <v>0</v>
      </c>
      <c r="AV20" s="338">
        <f>-IF(Financiamiento!$F$31*12+$A19&lt;=pagoint!AV$11,0,IPMT(Financiamiento!$F$27/12,1,Financiamiento!$F$31*12,Financiamiento!$E50))</f>
        <v>0</v>
      </c>
      <c r="AW20" s="338">
        <f>-IF(Financiamiento!$F$31*12+$A19&lt;=pagoint!AW$11,0,IPMT(Financiamiento!$F$27/12,1,Financiamiento!$F$31*12,Financiamiento!$E50))</f>
        <v>0</v>
      </c>
      <c r="AX20" s="338">
        <f>-IF(Financiamiento!$F$31*12+$A19&lt;=pagoint!AX$11,0,IPMT(Financiamiento!$F$27/12,1,Financiamiento!$F$31*12,Financiamiento!$E50))</f>
        <v>0</v>
      </c>
      <c r="AY20" s="338">
        <f>-IF(Financiamiento!$F$31*12+$A19&lt;=pagoint!AY$11,0,IPMT(Financiamiento!$F$27/12,1,Financiamiento!$F$31*12,Financiamiento!$E50))</f>
        <v>0</v>
      </c>
      <c r="AZ20" s="338">
        <f>-IF(Financiamiento!$F$31*12+$A19&lt;=pagoint!AZ$11,0,IPMT(Financiamiento!$F$27/12,1,Financiamiento!$F$31*12,Financiamiento!$E50))</f>
        <v>0</v>
      </c>
      <c r="BA20" s="338">
        <f>-IF(Financiamiento!$F$31*12+$A19&lt;=pagoint!BA$11,0,IPMT(Financiamiento!$F$27/12,1,Financiamiento!$F$31*12,Financiamiento!$E50))</f>
        <v>0</v>
      </c>
      <c r="BB20" s="338">
        <f>-IF(Financiamiento!$F$31*12+$A19&lt;=pagoint!BB$11,0,IPMT(Financiamiento!$F$27/12,1,Financiamiento!$F$31*12,Financiamiento!$E50))</f>
        <v>0</v>
      </c>
      <c r="BC20" s="338">
        <f>-IF(Financiamiento!$F$31*12+$A19&lt;=pagoint!BC$11,0,IPMT(Financiamiento!$F$27/12,1,Financiamiento!$F$31*12,Financiamiento!$E50))</f>
        <v>0</v>
      </c>
      <c r="BD20" s="338">
        <f>-IF(Financiamiento!$F$31*12+$A19&lt;=pagoint!BD$11,0,IPMT(Financiamiento!$F$27/12,1,Financiamiento!$F$31*12,Financiamiento!$E50))</f>
        <v>0</v>
      </c>
      <c r="BE20" s="338">
        <f>-IF(Financiamiento!$F$31*12+$A19&lt;=pagoint!BE$11,0,IPMT(Financiamiento!$F$27/12,1,Financiamiento!$F$31*12,Financiamiento!$E50))</f>
        <v>0</v>
      </c>
      <c r="BF20" s="338">
        <f>-IF(Financiamiento!$F$31*12+$A19&lt;=pagoint!BF$11,0,IPMT(Financiamiento!$F$27/12,1,Financiamiento!$F$31*12,Financiamiento!$E50))</f>
        <v>0</v>
      </c>
      <c r="BG20" s="338">
        <f>-IF(Financiamiento!$F$31*12+$A19&lt;=pagoint!BG$11,0,IPMT(Financiamiento!$F$27/12,1,Financiamiento!$F$31*12,Financiamiento!$E50))</f>
        <v>0</v>
      </c>
      <c r="BH20" s="338">
        <f>-IF(Financiamiento!$F$31*12+$A19&lt;=pagoint!BH$11,0,IPMT(Financiamiento!$F$27/12,1,Financiamiento!$F$31*12,Financiamiento!$E50))</f>
        <v>0</v>
      </c>
      <c r="BI20" s="338">
        <f>-IF(Financiamiento!$F$31*12+$A19&lt;=pagoint!BI$11,0,IPMT(Financiamiento!$F$27/12,1,Financiamiento!$F$31*12,Financiamiento!$E50))</f>
        <v>0</v>
      </c>
      <c r="BJ20" s="338">
        <f>-IF(Financiamiento!$F$31*12+$A19&lt;=pagoint!BJ$11,0,IPMT(Financiamiento!$F$27/12,1,Financiamiento!$F$31*12,Financiamiento!$E50))</f>
        <v>0</v>
      </c>
    </row>
    <row r="21" spans="1:62">
      <c r="A21" s="338">
        <v>9</v>
      </c>
      <c r="B21" s="337" t="s">
        <v>164</v>
      </c>
      <c r="K21" s="338">
        <f>-IF(Financiamiento!$F$31*12+$A20&lt;=pagoint!K$11,0,IPMT(Financiamiento!$F$27/12,1,Financiamiento!$F$31*12,Financiamiento!$E51))</f>
        <v>0</v>
      </c>
      <c r="L21" s="338">
        <f>-IF(Financiamiento!$F$31*12+$A20&lt;=pagoint!L$11,0,IPMT(Financiamiento!$F$27/12,1,Financiamiento!$F$31*12,Financiamiento!$E51))</f>
        <v>0</v>
      </c>
      <c r="M21" s="338">
        <f>-IF(Financiamiento!$F$31*12+$A20&lt;=pagoint!M$11,0,IPMT(Financiamiento!$F$27/12,1,Financiamiento!$F$31*12,Financiamiento!$E51))</f>
        <v>0</v>
      </c>
      <c r="N21" s="338">
        <f>-IF(Financiamiento!$F$31*12+$A20&lt;=pagoint!N$11,0,IPMT(Financiamiento!$F$27/12,1,Financiamiento!$F$31*12,Financiamiento!$E51))</f>
        <v>0</v>
      </c>
      <c r="O21" s="338">
        <f>-IF(Financiamiento!$F$31*12+$A20&lt;=pagoint!O$11,0,IPMT(Financiamiento!$F$27/12,1,Financiamiento!$F$31*12,Financiamiento!$E51))</f>
        <v>0</v>
      </c>
      <c r="P21" s="338">
        <f>-IF(Financiamiento!$F$31*12+$A20&lt;=pagoint!P$11,0,IPMT(Financiamiento!$F$27/12,1,Financiamiento!$F$31*12,Financiamiento!$E51))</f>
        <v>0</v>
      </c>
      <c r="Q21" s="338">
        <f>-IF(Financiamiento!$F$31*12+$A20&lt;=pagoint!Q$11,0,IPMT(Financiamiento!$F$27/12,1,Financiamiento!$F$31*12,Financiamiento!$E51))</f>
        <v>0</v>
      </c>
      <c r="R21" s="338">
        <f>-IF(Financiamiento!$F$31*12+$A20&lt;=pagoint!R$11,0,IPMT(Financiamiento!$F$27/12,1,Financiamiento!$F$31*12,Financiamiento!$E51))</f>
        <v>0</v>
      </c>
      <c r="S21" s="338">
        <f>-IF(Financiamiento!$F$31*12+$A20&lt;=pagoint!S$11,0,IPMT(Financiamiento!$F$27/12,1,Financiamiento!$F$31*12,Financiamiento!$E51))</f>
        <v>0</v>
      </c>
      <c r="T21" s="338">
        <f>-IF(Financiamiento!$F$31*12+$A20&lt;=pagoint!T$11,0,IPMT(Financiamiento!$F$27/12,1,Financiamiento!$F$31*12,Financiamiento!$E51))</f>
        <v>0</v>
      </c>
      <c r="U21" s="338">
        <f>-IF(Financiamiento!$F$31*12+$A20&lt;=pagoint!U$11,0,IPMT(Financiamiento!$F$27/12,1,Financiamiento!$F$31*12,Financiamiento!$E51))</f>
        <v>0</v>
      </c>
      <c r="V21" s="338">
        <f>-IF(Financiamiento!$F$31*12+$A20&lt;=pagoint!V$11,0,IPMT(Financiamiento!$F$27/12,1,Financiamiento!$F$31*12,Financiamiento!$E51))</f>
        <v>0</v>
      </c>
      <c r="W21" s="338">
        <f>-IF(Financiamiento!$F$31*12+$A20&lt;=pagoint!W$11,0,IPMT(Financiamiento!$F$27/12,1,Financiamiento!$F$31*12,Financiamiento!$E51))</f>
        <v>0</v>
      </c>
      <c r="X21" s="338">
        <f>-IF(Financiamiento!$F$31*12+$A20&lt;=pagoint!X$11,0,IPMT(Financiamiento!$F$27/12,1,Financiamiento!$F$31*12,Financiamiento!$E51))</f>
        <v>0</v>
      </c>
      <c r="Y21" s="338">
        <f>-IF(Financiamiento!$F$31*12+$A20&lt;=pagoint!Y$11,0,IPMT(Financiamiento!$F$27/12,1,Financiamiento!$F$31*12,Financiamiento!$E51))</f>
        <v>0</v>
      </c>
      <c r="Z21" s="338">
        <f>-IF(Financiamiento!$F$31*12+$A20&lt;=pagoint!Z$11,0,IPMT(Financiamiento!$F$27/12,1,Financiamiento!$F$31*12,Financiamiento!$E51))</f>
        <v>0</v>
      </c>
      <c r="AA21" s="338">
        <f>-IF(Financiamiento!$F$31*12+$A20&lt;=pagoint!AA$11,0,IPMT(Financiamiento!$F$27/12,1,Financiamiento!$F$31*12,Financiamiento!$E51))</f>
        <v>0</v>
      </c>
      <c r="AB21" s="338">
        <f>-IF(Financiamiento!$F$31*12+$A20&lt;=pagoint!AB$11,0,IPMT(Financiamiento!$F$27/12,1,Financiamiento!$F$31*12,Financiamiento!$E51))</f>
        <v>0</v>
      </c>
      <c r="AC21" s="338">
        <f>-IF(Financiamiento!$F$31*12+$A20&lt;=pagoint!AC$11,0,IPMT(Financiamiento!$F$27/12,1,Financiamiento!$F$31*12,Financiamiento!$E51))</f>
        <v>0</v>
      </c>
      <c r="AD21" s="338">
        <f>-IF(Financiamiento!$F$31*12+$A20&lt;=pagoint!AD$11,0,IPMT(Financiamiento!$F$27/12,1,Financiamiento!$F$31*12,Financiamiento!$E51))</f>
        <v>0</v>
      </c>
      <c r="AE21" s="338">
        <f>-IF(Financiamiento!$F$31*12+$A20&lt;=pagoint!AE$11,0,IPMT(Financiamiento!$F$27/12,1,Financiamiento!$F$31*12,Financiamiento!$E51))</f>
        <v>0</v>
      </c>
      <c r="AF21" s="338">
        <f>-IF(Financiamiento!$F$31*12+$A20&lt;=pagoint!AF$11,0,IPMT(Financiamiento!$F$27/12,1,Financiamiento!$F$31*12,Financiamiento!$E51))</f>
        <v>0</v>
      </c>
      <c r="AG21" s="338">
        <f>-IF(Financiamiento!$F$31*12+$A20&lt;=pagoint!AG$11,0,IPMT(Financiamiento!$F$27/12,1,Financiamiento!$F$31*12,Financiamiento!$E51))</f>
        <v>0</v>
      </c>
      <c r="AH21" s="338">
        <f>-IF(Financiamiento!$F$31*12+$A20&lt;=pagoint!AH$11,0,IPMT(Financiamiento!$F$27/12,1,Financiamiento!$F$31*12,Financiamiento!$E51))</f>
        <v>0</v>
      </c>
      <c r="AI21" s="338">
        <f>-IF(Financiamiento!$F$31*12+$A20&lt;=pagoint!AI$11,0,IPMT(Financiamiento!$F$27/12,1,Financiamiento!$F$31*12,Financiamiento!$E51))</f>
        <v>0</v>
      </c>
      <c r="AJ21" s="338">
        <f>-IF(Financiamiento!$F$31*12+$A20&lt;=pagoint!AJ$11,0,IPMT(Financiamiento!$F$27/12,1,Financiamiento!$F$31*12,Financiamiento!$E51))</f>
        <v>0</v>
      </c>
      <c r="AK21" s="338">
        <f>-IF(Financiamiento!$F$31*12+$A20&lt;=pagoint!AK$11,0,IPMT(Financiamiento!$F$27/12,1,Financiamiento!$F$31*12,Financiamiento!$E51))</f>
        <v>0</v>
      </c>
      <c r="AL21" s="338">
        <f>-IF(Financiamiento!$F$31*12+$A20&lt;=pagoint!AL$11,0,IPMT(Financiamiento!$F$27/12,1,Financiamiento!$F$31*12,Financiamiento!$E51))</f>
        <v>0</v>
      </c>
      <c r="AM21" s="338">
        <f>-IF(Financiamiento!$F$31*12+$A20&lt;=pagoint!AM$11,0,IPMT(Financiamiento!$F$27/12,1,Financiamiento!$F$31*12,Financiamiento!$E51))</f>
        <v>0</v>
      </c>
      <c r="AN21" s="338">
        <f>-IF(Financiamiento!$F$31*12+$A20&lt;=pagoint!AN$11,0,IPMT(Financiamiento!$F$27/12,1,Financiamiento!$F$31*12,Financiamiento!$E51))</f>
        <v>0</v>
      </c>
      <c r="AO21" s="338">
        <f>-IF(Financiamiento!$F$31*12+$A20&lt;=pagoint!AO$11,0,IPMT(Financiamiento!$F$27/12,1,Financiamiento!$F$31*12,Financiamiento!$E51))</f>
        <v>0</v>
      </c>
      <c r="AP21" s="338">
        <f>-IF(Financiamiento!$F$31*12+$A20&lt;=pagoint!AP$11,0,IPMT(Financiamiento!$F$27/12,1,Financiamiento!$F$31*12,Financiamiento!$E51))</f>
        <v>0</v>
      </c>
      <c r="AQ21" s="338">
        <f>-IF(Financiamiento!$F$31*12+$A20&lt;=pagoint!AQ$11,0,IPMT(Financiamiento!$F$27/12,1,Financiamiento!$F$31*12,Financiamiento!$E51))</f>
        <v>0</v>
      </c>
      <c r="AR21" s="338">
        <f>-IF(Financiamiento!$F$31*12+$A20&lt;=pagoint!AR$11,0,IPMT(Financiamiento!$F$27/12,1,Financiamiento!$F$31*12,Financiamiento!$E51))</f>
        <v>0</v>
      </c>
      <c r="AS21" s="338">
        <f>-IF(Financiamiento!$F$31*12+$A20&lt;=pagoint!AS$11,0,IPMT(Financiamiento!$F$27/12,1,Financiamiento!$F$31*12,Financiamiento!$E51))</f>
        <v>0</v>
      </c>
      <c r="AT21" s="338">
        <f>-IF(Financiamiento!$F$31*12+$A20&lt;=pagoint!AT$11,0,IPMT(Financiamiento!$F$27/12,1,Financiamiento!$F$31*12,Financiamiento!$E51))</f>
        <v>0</v>
      </c>
      <c r="AU21" s="338">
        <f>-IF(Financiamiento!$F$31*12+$A20&lt;=pagoint!AU$11,0,IPMT(Financiamiento!$F$27/12,1,Financiamiento!$F$31*12,Financiamiento!$E51))</f>
        <v>0</v>
      </c>
      <c r="AV21" s="338">
        <f>-IF(Financiamiento!$F$31*12+$A20&lt;=pagoint!AV$11,0,IPMT(Financiamiento!$F$27/12,1,Financiamiento!$F$31*12,Financiamiento!$E51))</f>
        <v>0</v>
      </c>
      <c r="AW21" s="338">
        <f>-IF(Financiamiento!$F$31*12+$A20&lt;=pagoint!AW$11,0,IPMT(Financiamiento!$F$27/12,1,Financiamiento!$F$31*12,Financiamiento!$E51))</f>
        <v>0</v>
      </c>
      <c r="AX21" s="338">
        <f>-IF(Financiamiento!$F$31*12+$A20&lt;=pagoint!AX$11,0,IPMT(Financiamiento!$F$27/12,1,Financiamiento!$F$31*12,Financiamiento!$E51))</f>
        <v>0</v>
      </c>
      <c r="AY21" s="338">
        <f>-IF(Financiamiento!$F$31*12+$A20&lt;=pagoint!AY$11,0,IPMT(Financiamiento!$F$27/12,1,Financiamiento!$F$31*12,Financiamiento!$E51))</f>
        <v>0</v>
      </c>
      <c r="AZ21" s="338">
        <f>-IF(Financiamiento!$F$31*12+$A20&lt;=pagoint!AZ$11,0,IPMT(Financiamiento!$F$27/12,1,Financiamiento!$F$31*12,Financiamiento!$E51))</f>
        <v>0</v>
      </c>
      <c r="BA21" s="338">
        <f>-IF(Financiamiento!$F$31*12+$A20&lt;=pagoint!BA$11,0,IPMT(Financiamiento!$F$27/12,1,Financiamiento!$F$31*12,Financiamiento!$E51))</f>
        <v>0</v>
      </c>
      <c r="BB21" s="338">
        <f>-IF(Financiamiento!$F$31*12+$A20&lt;=pagoint!BB$11,0,IPMT(Financiamiento!$F$27/12,1,Financiamiento!$F$31*12,Financiamiento!$E51))</f>
        <v>0</v>
      </c>
      <c r="BC21" s="338">
        <f>-IF(Financiamiento!$F$31*12+$A20&lt;=pagoint!BC$11,0,IPMT(Financiamiento!$F$27/12,1,Financiamiento!$F$31*12,Financiamiento!$E51))</f>
        <v>0</v>
      </c>
      <c r="BD21" s="338">
        <f>-IF(Financiamiento!$F$31*12+$A20&lt;=pagoint!BD$11,0,IPMT(Financiamiento!$F$27/12,1,Financiamiento!$F$31*12,Financiamiento!$E51))</f>
        <v>0</v>
      </c>
      <c r="BE21" s="338">
        <f>-IF(Financiamiento!$F$31*12+$A20&lt;=pagoint!BE$11,0,IPMT(Financiamiento!$F$27/12,1,Financiamiento!$F$31*12,Financiamiento!$E51))</f>
        <v>0</v>
      </c>
      <c r="BF21" s="338">
        <f>-IF(Financiamiento!$F$31*12+$A20&lt;=pagoint!BF$11,0,IPMT(Financiamiento!$F$27/12,1,Financiamiento!$F$31*12,Financiamiento!$E51))</f>
        <v>0</v>
      </c>
      <c r="BG21" s="338">
        <f>-IF(Financiamiento!$F$31*12+$A20&lt;=pagoint!BG$11,0,IPMT(Financiamiento!$F$27/12,1,Financiamiento!$F$31*12,Financiamiento!$E51))</f>
        <v>0</v>
      </c>
      <c r="BH21" s="338">
        <f>-IF(Financiamiento!$F$31*12+$A20&lt;=pagoint!BH$11,0,IPMT(Financiamiento!$F$27/12,1,Financiamiento!$F$31*12,Financiamiento!$E51))</f>
        <v>0</v>
      </c>
      <c r="BI21" s="338">
        <f>-IF(Financiamiento!$F$31*12+$A20&lt;=pagoint!BI$11,0,IPMT(Financiamiento!$F$27/12,1,Financiamiento!$F$31*12,Financiamiento!$E51))</f>
        <v>0</v>
      </c>
      <c r="BJ21" s="338">
        <f>-IF(Financiamiento!$F$31*12+$A20&lt;=pagoint!BJ$11,0,IPMT(Financiamiento!$F$27/12,1,Financiamiento!$F$31*12,Financiamiento!$E51))</f>
        <v>0</v>
      </c>
    </row>
    <row r="22" spans="1:62">
      <c r="A22" s="338">
        <v>10</v>
      </c>
      <c r="B22" s="337" t="s">
        <v>165</v>
      </c>
      <c r="L22" s="338">
        <f>-IF(Financiamiento!$F$31*12+$A21&lt;=pagoint!L$11,0,IPMT(Financiamiento!$F$27/12,1,Financiamiento!$F$31*12,Financiamiento!$E52))</f>
        <v>0</v>
      </c>
      <c r="M22" s="338">
        <f>-IF(Financiamiento!$F$31*12+$A21&lt;=pagoint!M$11,0,IPMT(Financiamiento!$F$27/12,1,Financiamiento!$F$31*12,Financiamiento!$E52))</f>
        <v>0</v>
      </c>
      <c r="N22" s="338">
        <f>-IF(Financiamiento!$F$31*12+$A21&lt;=pagoint!N$11,0,IPMT(Financiamiento!$F$27/12,1,Financiamiento!$F$31*12,Financiamiento!$E52))</f>
        <v>0</v>
      </c>
      <c r="O22" s="338">
        <f>-IF(Financiamiento!$F$31*12+$A21&lt;=pagoint!O$11,0,IPMT(Financiamiento!$F$27/12,1,Financiamiento!$F$31*12,Financiamiento!$E52))</f>
        <v>0</v>
      </c>
      <c r="P22" s="338">
        <f>-IF(Financiamiento!$F$31*12+$A21&lt;=pagoint!P$11,0,IPMT(Financiamiento!$F$27/12,1,Financiamiento!$F$31*12,Financiamiento!$E52))</f>
        <v>0</v>
      </c>
      <c r="Q22" s="338">
        <f>-IF(Financiamiento!$F$31*12+$A21&lt;=pagoint!Q$11,0,IPMT(Financiamiento!$F$27/12,1,Financiamiento!$F$31*12,Financiamiento!$E52))</f>
        <v>0</v>
      </c>
      <c r="R22" s="338">
        <f>-IF(Financiamiento!$F$31*12+$A21&lt;=pagoint!R$11,0,IPMT(Financiamiento!$F$27/12,1,Financiamiento!$F$31*12,Financiamiento!$E52))</f>
        <v>0</v>
      </c>
      <c r="S22" s="338">
        <f>-IF(Financiamiento!$F$31*12+$A21&lt;=pagoint!S$11,0,IPMT(Financiamiento!$F$27/12,1,Financiamiento!$F$31*12,Financiamiento!$E52))</f>
        <v>0</v>
      </c>
      <c r="T22" s="338">
        <f>-IF(Financiamiento!$F$31*12+$A21&lt;=pagoint!T$11,0,IPMT(Financiamiento!$F$27/12,1,Financiamiento!$F$31*12,Financiamiento!$E52))</f>
        <v>0</v>
      </c>
      <c r="U22" s="338">
        <f>-IF(Financiamiento!$F$31*12+$A21&lt;=pagoint!U$11,0,IPMT(Financiamiento!$F$27/12,1,Financiamiento!$F$31*12,Financiamiento!$E52))</f>
        <v>0</v>
      </c>
      <c r="V22" s="338">
        <f>-IF(Financiamiento!$F$31*12+$A21&lt;=pagoint!V$11,0,IPMT(Financiamiento!$F$27/12,1,Financiamiento!$F$31*12,Financiamiento!$E52))</f>
        <v>0</v>
      </c>
      <c r="W22" s="338">
        <f>-IF(Financiamiento!$F$31*12+$A21&lt;=pagoint!W$11,0,IPMT(Financiamiento!$F$27/12,1,Financiamiento!$F$31*12,Financiamiento!$E52))</f>
        <v>0</v>
      </c>
      <c r="X22" s="338">
        <f>-IF(Financiamiento!$F$31*12+$A21&lt;=pagoint!X$11,0,IPMT(Financiamiento!$F$27/12,1,Financiamiento!$F$31*12,Financiamiento!$E52))</f>
        <v>0</v>
      </c>
      <c r="Y22" s="338">
        <f>-IF(Financiamiento!$F$31*12+$A21&lt;=pagoint!Y$11,0,IPMT(Financiamiento!$F$27/12,1,Financiamiento!$F$31*12,Financiamiento!$E52))</f>
        <v>0</v>
      </c>
      <c r="Z22" s="338">
        <f>-IF(Financiamiento!$F$31*12+$A21&lt;=pagoint!Z$11,0,IPMT(Financiamiento!$F$27/12,1,Financiamiento!$F$31*12,Financiamiento!$E52))</f>
        <v>0</v>
      </c>
      <c r="AA22" s="338">
        <f>-IF(Financiamiento!$F$31*12+$A21&lt;=pagoint!AA$11,0,IPMT(Financiamiento!$F$27/12,1,Financiamiento!$F$31*12,Financiamiento!$E52))</f>
        <v>0</v>
      </c>
      <c r="AB22" s="338">
        <f>-IF(Financiamiento!$F$31*12+$A21&lt;=pagoint!AB$11,0,IPMT(Financiamiento!$F$27/12,1,Financiamiento!$F$31*12,Financiamiento!$E52))</f>
        <v>0</v>
      </c>
      <c r="AC22" s="338">
        <f>-IF(Financiamiento!$F$31*12+$A21&lt;=pagoint!AC$11,0,IPMT(Financiamiento!$F$27/12,1,Financiamiento!$F$31*12,Financiamiento!$E52))</f>
        <v>0</v>
      </c>
      <c r="AD22" s="338">
        <f>-IF(Financiamiento!$F$31*12+$A21&lt;=pagoint!AD$11,0,IPMT(Financiamiento!$F$27/12,1,Financiamiento!$F$31*12,Financiamiento!$E52))</f>
        <v>0</v>
      </c>
      <c r="AE22" s="338">
        <f>-IF(Financiamiento!$F$31*12+$A21&lt;=pagoint!AE$11,0,IPMT(Financiamiento!$F$27/12,1,Financiamiento!$F$31*12,Financiamiento!$E52))</f>
        <v>0</v>
      </c>
      <c r="AF22" s="338">
        <f>-IF(Financiamiento!$F$31*12+$A21&lt;=pagoint!AF$11,0,IPMT(Financiamiento!$F$27/12,1,Financiamiento!$F$31*12,Financiamiento!$E52))</f>
        <v>0</v>
      </c>
      <c r="AG22" s="338">
        <f>-IF(Financiamiento!$F$31*12+$A21&lt;=pagoint!AG$11,0,IPMT(Financiamiento!$F$27/12,1,Financiamiento!$F$31*12,Financiamiento!$E52))</f>
        <v>0</v>
      </c>
      <c r="AH22" s="338">
        <f>-IF(Financiamiento!$F$31*12+$A21&lt;=pagoint!AH$11,0,IPMT(Financiamiento!$F$27/12,1,Financiamiento!$F$31*12,Financiamiento!$E52))</f>
        <v>0</v>
      </c>
      <c r="AI22" s="338">
        <f>-IF(Financiamiento!$F$31*12+$A21&lt;=pagoint!AI$11,0,IPMT(Financiamiento!$F$27/12,1,Financiamiento!$F$31*12,Financiamiento!$E52))</f>
        <v>0</v>
      </c>
      <c r="AJ22" s="338">
        <f>-IF(Financiamiento!$F$31*12+$A21&lt;=pagoint!AJ$11,0,IPMT(Financiamiento!$F$27/12,1,Financiamiento!$F$31*12,Financiamiento!$E52))</f>
        <v>0</v>
      </c>
      <c r="AK22" s="338">
        <f>-IF(Financiamiento!$F$31*12+$A21&lt;=pagoint!AK$11,0,IPMT(Financiamiento!$F$27/12,1,Financiamiento!$F$31*12,Financiamiento!$E52))</f>
        <v>0</v>
      </c>
      <c r="AL22" s="338">
        <f>-IF(Financiamiento!$F$31*12+$A21&lt;=pagoint!AL$11,0,IPMT(Financiamiento!$F$27/12,1,Financiamiento!$F$31*12,Financiamiento!$E52))</f>
        <v>0</v>
      </c>
      <c r="AM22" s="338">
        <f>-IF(Financiamiento!$F$31*12+$A21&lt;=pagoint!AM$11,0,IPMT(Financiamiento!$F$27/12,1,Financiamiento!$F$31*12,Financiamiento!$E52))</f>
        <v>0</v>
      </c>
      <c r="AN22" s="338">
        <f>-IF(Financiamiento!$F$31*12+$A21&lt;=pagoint!AN$11,0,IPMT(Financiamiento!$F$27/12,1,Financiamiento!$F$31*12,Financiamiento!$E52))</f>
        <v>0</v>
      </c>
      <c r="AO22" s="338">
        <f>-IF(Financiamiento!$F$31*12+$A21&lt;=pagoint!AO$11,0,IPMT(Financiamiento!$F$27/12,1,Financiamiento!$F$31*12,Financiamiento!$E52))</f>
        <v>0</v>
      </c>
      <c r="AP22" s="338">
        <f>-IF(Financiamiento!$F$31*12+$A21&lt;=pagoint!AP$11,0,IPMT(Financiamiento!$F$27/12,1,Financiamiento!$F$31*12,Financiamiento!$E52))</f>
        <v>0</v>
      </c>
      <c r="AQ22" s="338">
        <f>-IF(Financiamiento!$F$31*12+$A21&lt;=pagoint!AQ$11,0,IPMT(Financiamiento!$F$27/12,1,Financiamiento!$F$31*12,Financiamiento!$E52))</f>
        <v>0</v>
      </c>
      <c r="AR22" s="338">
        <f>-IF(Financiamiento!$F$31*12+$A21&lt;=pagoint!AR$11,0,IPMT(Financiamiento!$F$27/12,1,Financiamiento!$F$31*12,Financiamiento!$E52))</f>
        <v>0</v>
      </c>
      <c r="AS22" s="338">
        <f>-IF(Financiamiento!$F$31*12+$A21&lt;=pagoint!AS$11,0,IPMT(Financiamiento!$F$27/12,1,Financiamiento!$F$31*12,Financiamiento!$E52))</f>
        <v>0</v>
      </c>
      <c r="AT22" s="338">
        <f>-IF(Financiamiento!$F$31*12+$A21&lt;=pagoint!AT$11,0,IPMT(Financiamiento!$F$27/12,1,Financiamiento!$F$31*12,Financiamiento!$E52))</f>
        <v>0</v>
      </c>
      <c r="AU22" s="338">
        <f>-IF(Financiamiento!$F$31*12+$A21&lt;=pagoint!AU$11,0,IPMT(Financiamiento!$F$27/12,1,Financiamiento!$F$31*12,Financiamiento!$E52))</f>
        <v>0</v>
      </c>
      <c r="AV22" s="338">
        <f>-IF(Financiamiento!$F$31*12+$A21&lt;=pagoint!AV$11,0,IPMT(Financiamiento!$F$27/12,1,Financiamiento!$F$31*12,Financiamiento!$E52))</f>
        <v>0</v>
      </c>
      <c r="AW22" s="338">
        <f>-IF(Financiamiento!$F$31*12+$A21&lt;=pagoint!AW$11,0,IPMT(Financiamiento!$F$27/12,1,Financiamiento!$F$31*12,Financiamiento!$E52))</f>
        <v>0</v>
      </c>
      <c r="AX22" s="338">
        <f>-IF(Financiamiento!$F$31*12+$A21&lt;=pagoint!AX$11,0,IPMT(Financiamiento!$F$27/12,1,Financiamiento!$F$31*12,Financiamiento!$E52))</f>
        <v>0</v>
      </c>
      <c r="AY22" s="338">
        <f>-IF(Financiamiento!$F$31*12+$A21&lt;=pagoint!AY$11,0,IPMT(Financiamiento!$F$27/12,1,Financiamiento!$F$31*12,Financiamiento!$E52))</f>
        <v>0</v>
      </c>
      <c r="AZ22" s="338">
        <f>-IF(Financiamiento!$F$31*12+$A21&lt;=pagoint!AZ$11,0,IPMT(Financiamiento!$F$27/12,1,Financiamiento!$F$31*12,Financiamiento!$E52))</f>
        <v>0</v>
      </c>
      <c r="BA22" s="338">
        <f>-IF(Financiamiento!$F$31*12+$A21&lt;=pagoint!BA$11,0,IPMT(Financiamiento!$F$27/12,1,Financiamiento!$F$31*12,Financiamiento!$E52))</f>
        <v>0</v>
      </c>
      <c r="BB22" s="338">
        <f>-IF(Financiamiento!$F$31*12+$A21&lt;=pagoint!BB$11,0,IPMT(Financiamiento!$F$27/12,1,Financiamiento!$F$31*12,Financiamiento!$E52))</f>
        <v>0</v>
      </c>
      <c r="BC22" s="338">
        <f>-IF(Financiamiento!$F$31*12+$A21&lt;=pagoint!BC$11,0,IPMT(Financiamiento!$F$27/12,1,Financiamiento!$F$31*12,Financiamiento!$E52))</f>
        <v>0</v>
      </c>
      <c r="BD22" s="338">
        <f>-IF(Financiamiento!$F$31*12+$A21&lt;=pagoint!BD$11,0,IPMT(Financiamiento!$F$27/12,1,Financiamiento!$F$31*12,Financiamiento!$E52))</f>
        <v>0</v>
      </c>
      <c r="BE22" s="338">
        <f>-IF(Financiamiento!$F$31*12+$A21&lt;=pagoint!BE$11,0,IPMT(Financiamiento!$F$27/12,1,Financiamiento!$F$31*12,Financiamiento!$E52))</f>
        <v>0</v>
      </c>
      <c r="BF22" s="338">
        <f>-IF(Financiamiento!$F$31*12+$A21&lt;=pagoint!BF$11,0,IPMT(Financiamiento!$F$27/12,1,Financiamiento!$F$31*12,Financiamiento!$E52))</f>
        <v>0</v>
      </c>
      <c r="BG22" s="338">
        <f>-IF(Financiamiento!$F$31*12+$A21&lt;=pagoint!BG$11,0,IPMT(Financiamiento!$F$27/12,1,Financiamiento!$F$31*12,Financiamiento!$E52))</f>
        <v>0</v>
      </c>
      <c r="BH22" s="338">
        <f>-IF(Financiamiento!$F$31*12+$A21&lt;=pagoint!BH$11,0,IPMT(Financiamiento!$F$27/12,1,Financiamiento!$F$31*12,Financiamiento!$E52))</f>
        <v>0</v>
      </c>
      <c r="BI22" s="338">
        <f>-IF(Financiamiento!$F$31*12+$A21&lt;=pagoint!BI$11,0,IPMT(Financiamiento!$F$27/12,1,Financiamiento!$F$31*12,Financiamiento!$E52))</f>
        <v>0</v>
      </c>
      <c r="BJ22" s="338">
        <f>-IF(Financiamiento!$F$31*12+$A21&lt;=pagoint!BJ$11,0,IPMT(Financiamiento!$F$27/12,1,Financiamiento!$F$31*12,Financiamiento!$E52))</f>
        <v>0</v>
      </c>
    </row>
    <row r="23" spans="1:62">
      <c r="A23" s="338">
        <v>11</v>
      </c>
      <c r="B23" s="337" t="s">
        <v>166</v>
      </c>
      <c r="M23" s="338">
        <f>-IF(Financiamiento!$F$31*12+$A22&lt;=pagoint!M$11,0,IPMT(Financiamiento!$F$27/12,1,Financiamiento!$F$31*12,Financiamiento!$E53))</f>
        <v>0</v>
      </c>
      <c r="N23" s="338">
        <f>-IF(Financiamiento!$F$31*12+$A22&lt;=pagoint!N$11,0,IPMT(Financiamiento!$F$27/12,1,Financiamiento!$F$31*12,Financiamiento!$E53))</f>
        <v>0</v>
      </c>
      <c r="O23" s="338">
        <f>-IF(Financiamiento!$F$31*12+$A22&lt;=pagoint!O$11,0,IPMT(Financiamiento!$F$27/12,1,Financiamiento!$F$31*12,Financiamiento!$E53))</f>
        <v>0</v>
      </c>
      <c r="P23" s="338">
        <f>-IF(Financiamiento!$F$31*12+$A22&lt;=pagoint!P$11,0,IPMT(Financiamiento!$F$27/12,1,Financiamiento!$F$31*12,Financiamiento!$E53))</f>
        <v>0</v>
      </c>
      <c r="Q23" s="338">
        <f>-IF(Financiamiento!$F$31*12+$A22&lt;=pagoint!Q$11,0,IPMT(Financiamiento!$F$27/12,1,Financiamiento!$F$31*12,Financiamiento!$E53))</f>
        <v>0</v>
      </c>
      <c r="R23" s="338">
        <f>-IF(Financiamiento!$F$31*12+$A22&lt;=pagoint!R$11,0,IPMT(Financiamiento!$F$27/12,1,Financiamiento!$F$31*12,Financiamiento!$E53))</f>
        <v>0</v>
      </c>
      <c r="S23" s="338">
        <f>-IF(Financiamiento!$F$31*12+$A22&lt;=pagoint!S$11,0,IPMT(Financiamiento!$F$27/12,1,Financiamiento!$F$31*12,Financiamiento!$E53))</f>
        <v>0</v>
      </c>
      <c r="T23" s="338">
        <f>-IF(Financiamiento!$F$31*12+$A22&lt;=pagoint!T$11,0,IPMT(Financiamiento!$F$27/12,1,Financiamiento!$F$31*12,Financiamiento!$E53))</f>
        <v>0</v>
      </c>
      <c r="U23" s="338">
        <f>-IF(Financiamiento!$F$31*12+$A22&lt;=pagoint!U$11,0,IPMT(Financiamiento!$F$27/12,1,Financiamiento!$F$31*12,Financiamiento!$E53))</f>
        <v>0</v>
      </c>
      <c r="V23" s="338">
        <f>-IF(Financiamiento!$F$31*12+$A22&lt;=pagoint!V$11,0,IPMT(Financiamiento!$F$27/12,1,Financiamiento!$F$31*12,Financiamiento!$E53))</f>
        <v>0</v>
      </c>
      <c r="W23" s="338">
        <f>-IF(Financiamiento!$F$31*12+$A22&lt;=pagoint!W$11,0,IPMT(Financiamiento!$F$27/12,1,Financiamiento!$F$31*12,Financiamiento!$E53))</f>
        <v>0</v>
      </c>
      <c r="X23" s="338">
        <f>-IF(Financiamiento!$F$31*12+$A22&lt;=pagoint!X$11,0,IPMT(Financiamiento!$F$27/12,1,Financiamiento!$F$31*12,Financiamiento!$E53))</f>
        <v>0</v>
      </c>
      <c r="Y23" s="338">
        <f>-IF(Financiamiento!$F$31*12+$A22&lt;=pagoint!Y$11,0,IPMT(Financiamiento!$F$27/12,1,Financiamiento!$F$31*12,Financiamiento!$E53))</f>
        <v>0</v>
      </c>
      <c r="Z23" s="338">
        <f>-IF(Financiamiento!$F$31*12+$A22&lt;=pagoint!Z$11,0,IPMT(Financiamiento!$F$27/12,1,Financiamiento!$F$31*12,Financiamiento!$E53))</f>
        <v>0</v>
      </c>
      <c r="AA23" s="338">
        <f>-IF(Financiamiento!$F$31*12+$A22&lt;=pagoint!AA$11,0,IPMT(Financiamiento!$F$27/12,1,Financiamiento!$F$31*12,Financiamiento!$E53))</f>
        <v>0</v>
      </c>
      <c r="AB23" s="338">
        <f>-IF(Financiamiento!$F$31*12+$A22&lt;=pagoint!AB$11,0,IPMT(Financiamiento!$F$27/12,1,Financiamiento!$F$31*12,Financiamiento!$E53))</f>
        <v>0</v>
      </c>
      <c r="AC23" s="338">
        <f>-IF(Financiamiento!$F$31*12+$A22&lt;=pagoint!AC$11,0,IPMT(Financiamiento!$F$27/12,1,Financiamiento!$F$31*12,Financiamiento!$E53))</f>
        <v>0</v>
      </c>
      <c r="AD23" s="338">
        <f>-IF(Financiamiento!$F$31*12+$A22&lt;=pagoint!AD$11,0,IPMT(Financiamiento!$F$27/12,1,Financiamiento!$F$31*12,Financiamiento!$E53))</f>
        <v>0</v>
      </c>
      <c r="AE23" s="338">
        <f>-IF(Financiamiento!$F$31*12+$A22&lt;=pagoint!AE$11,0,IPMT(Financiamiento!$F$27/12,1,Financiamiento!$F$31*12,Financiamiento!$E53))</f>
        <v>0</v>
      </c>
      <c r="AF23" s="338">
        <f>-IF(Financiamiento!$F$31*12+$A22&lt;=pagoint!AF$11,0,IPMT(Financiamiento!$F$27/12,1,Financiamiento!$F$31*12,Financiamiento!$E53))</f>
        <v>0</v>
      </c>
      <c r="AG23" s="338">
        <f>-IF(Financiamiento!$F$31*12+$A22&lt;=pagoint!AG$11,0,IPMT(Financiamiento!$F$27/12,1,Financiamiento!$F$31*12,Financiamiento!$E53))</f>
        <v>0</v>
      </c>
      <c r="AH23" s="338">
        <f>-IF(Financiamiento!$F$31*12+$A22&lt;=pagoint!AH$11,0,IPMT(Financiamiento!$F$27/12,1,Financiamiento!$F$31*12,Financiamiento!$E53))</f>
        <v>0</v>
      </c>
      <c r="AI23" s="338">
        <f>-IF(Financiamiento!$F$31*12+$A22&lt;=pagoint!AI$11,0,IPMT(Financiamiento!$F$27/12,1,Financiamiento!$F$31*12,Financiamiento!$E53))</f>
        <v>0</v>
      </c>
      <c r="AJ23" s="338">
        <f>-IF(Financiamiento!$F$31*12+$A22&lt;=pagoint!AJ$11,0,IPMT(Financiamiento!$F$27/12,1,Financiamiento!$F$31*12,Financiamiento!$E53))</f>
        <v>0</v>
      </c>
      <c r="AK23" s="338">
        <f>-IF(Financiamiento!$F$31*12+$A22&lt;=pagoint!AK$11,0,IPMT(Financiamiento!$F$27/12,1,Financiamiento!$F$31*12,Financiamiento!$E53))</f>
        <v>0</v>
      </c>
      <c r="AL23" s="338">
        <f>-IF(Financiamiento!$F$31*12+$A22&lt;=pagoint!AL$11,0,IPMT(Financiamiento!$F$27/12,1,Financiamiento!$F$31*12,Financiamiento!$E53))</f>
        <v>0</v>
      </c>
      <c r="AM23" s="338">
        <f>-IF(Financiamiento!$F$31*12+$A22&lt;=pagoint!AM$11,0,IPMT(Financiamiento!$F$27/12,1,Financiamiento!$F$31*12,Financiamiento!$E53))</f>
        <v>0</v>
      </c>
      <c r="AN23" s="338">
        <f>-IF(Financiamiento!$F$31*12+$A22&lt;=pagoint!AN$11,0,IPMT(Financiamiento!$F$27/12,1,Financiamiento!$F$31*12,Financiamiento!$E53))</f>
        <v>0</v>
      </c>
      <c r="AO23" s="338">
        <f>-IF(Financiamiento!$F$31*12+$A22&lt;=pagoint!AO$11,0,IPMT(Financiamiento!$F$27/12,1,Financiamiento!$F$31*12,Financiamiento!$E53))</f>
        <v>0</v>
      </c>
      <c r="AP23" s="338">
        <f>-IF(Financiamiento!$F$31*12+$A22&lt;=pagoint!AP$11,0,IPMT(Financiamiento!$F$27/12,1,Financiamiento!$F$31*12,Financiamiento!$E53))</f>
        <v>0</v>
      </c>
      <c r="AQ23" s="338">
        <f>-IF(Financiamiento!$F$31*12+$A22&lt;=pagoint!AQ$11,0,IPMT(Financiamiento!$F$27/12,1,Financiamiento!$F$31*12,Financiamiento!$E53))</f>
        <v>0</v>
      </c>
      <c r="AR23" s="338">
        <f>-IF(Financiamiento!$F$31*12+$A22&lt;=pagoint!AR$11,0,IPMT(Financiamiento!$F$27/12,1,Financiamiento!$F$31*12,Financiamiento!$E53))</f>
        <v>0</v>
      </c>
      <c r="AS23" s="338">
        <f>-IF(Financiamiento!$F$31*12+$A22&lt;=pagoint!AS$11,0,IPMT(Financiamiento!$F$27/12,1,Financiamiento!$F$31*12,Financiamiento!$E53))</f>
        <v>0</v>
      </c>
      <c r="AT23" s="338">
        <f>-IF(Financiamiento!$F$31*12+$A22&lt;=pagoint!AT$11,0,IPMT(Financiamiento!$F$27/12,1,Financiamiento!$F$31*12,Financiamiento!$E53))</f>
        <v>0</v>
      </c>
      <c r="AU23" s="338">
        <f>-IF(Financiamiento!$F$31*12+$A22&lt;=pagoint!AU$11,0,IPMT(Financiamiento!$F$27/12,1,Financiamiento!$F$31*12,Financiamiento!$E53))</f>
        <v>0</v>
      </c>
      <c r="AV23" s="338">
        <f>-IF(Financiamiento!$F$31*12+$A22&lt;=pagoint!AV$11,0,IPMT(Financiamiento!$F$27/12,1,Financiamiento!$F$31*12,Financiamiento!$E53))</f>
        <v>0</v>
      </c>
      <c r="AW23" s="338">
        <f>-IF(Financiamiento!$F$31*12+$A22&lt;=pagoint!AW$11,0,IPMT(Financiamiento!$F$27/12,1,Financiamiento!$F$31*12,Financiamiento!$E53))</f>
        <v>0</v>
      </c>
      <c r="AX23" s="338">
        <f>-IF(Financiamiento!$F$31*12+$A22&lt;=pagoint!AX$11,0,IPMT(Financiamiento!$F$27/12,1,Financiamiento!$F$31*12,Financiamiento!$E53))</f>
        <v>0</v>
      </c>
      <c r="AY23" s="338">
        <f>-IF(Financiamiento!$F$31*12+$A22&lt;=pagoint!AY$11,0,IPMT(Financiamiento!$F$27/12,1,Financiamiento!$F$31*12,Financiamiento!$E53))</f>
        <v>0</v>
      </c>
      <c r="AZ23" s="338">
        <f>-IF(Financiamiento!$F$31*12+$A22&lt;=pagoint!AZ$11,0,IPMT(Financiamiento!$F$27/12,1,Financiamiento!$F$31*12,Financiamiento!$E53))</f>
        <v>0</v>
      </c>
      <c r="BA23" s="338">
        <f>-IF(Financiamiento!$F$31*12+$A22&lt;=pagoint!BA$11,0,IPMT(Financiamiento!$F$27/12,1,Financiamiento!$F$31*12,Financiamiento!$E53))</f>
        <v>0</v>
      </c>
      <c r="BB23" s="338">
        <f>-IF(Financiamiento!$F$31*12+$A22&lt;=pagoint!BB$11,0,IPMT(Financiamiento!$F$27/12,1,Financiamiento!$F$31*12,Financiamiento!$E53))</f>
        <v>0</v>
      </c>
      <c r="BC23" s="338">
        <f>-IF(Financiamiento!$F$31*12+$A22&lt;=pagoint!BC$11,0,IPMT(Financiamiento!$F$27/12,1,Financiamiento!$F$31*12,Financiamiento!$E53))</f>
        <v>0</v>
      </c>
      <c r="BD23" s="338">
        <f>-IF(Financiamiento!$F$31*12+$A22&lt;=pagoint!BD$11,0,IPMT(Financiamiento!$F$27/12,1,Financiamiento!$F$31*12,Financiamiento!$E53))</f>
        <v>0</v>
      </c>
      <c r="BE23" s="338">
        <f>-IF(Financiamiento!$F$31*12+$A22&lt;=pagoint!BE$11,0,IPMT(Financiamiento!$F$27/12,1,Financiamiento!$F$31*12,Financiamiento!$E53))</f>
        <v>0</v>
      </c>
      <c r="BF23" s="338">
        <f>-IF(Financiamiento!$F$31*12+$A22&lt;=pagoint!BF$11,0,IPMT(Financiamiento!$F$27/12,1,Financiamiento!$F$31*12,Financiamiento!$E53))</f>
        <v>0</v>
      </c>
      <c r="BG23" s="338">
        <f>-IF(Financiamiento!$F$31*12+$A22&lt;=pagoint!BG$11,0,IPMT(Financiamiento!$F$27/12,1,Financiamiento!$F$31*12,Financiamiento!$E53))</f>
        <v>0</v>
      </c>
      <c r="BH23" s="338">
        <f>-IF(Financiamiento!$F$31*12+$A22&lt;=pagoint!BH$11,0,IPMT(Financiamiento!$F$27/12,1,Financiamiento!$F$31*12,Financiamiento!$E53))</f>
        <v>0</v>
      </c>
      <c r="BI23" s="338">
        <f>-IF(Financiamiento!$F$31*12+$A22&lt;=pagoint!BI$11,0,IPMT(Financiamiento!$F$27/12,1,Financiamiento!$F$31*12,Financiamiento!$E53))</f>
        <v>0</v>
      </c>
      <c r="BJ23" s="338">
        <f>-IF(Financiamiento!$F$31*12+$A22&lt;=pagoint!BJ$11,0,IPMT(Financiamiento!$F$27/12,1,Financiamiento!$F$31*12,Financiamiento!$E53))</f>
        <v>0</v>
      </c>
    </row>
    <row r="24" spans="1:62">
      <c r="A24" s="338">
        <v>12</v>
      </c>
      <c r="B24" s="337" t="s">
        <v>167</v>
      </c>
      <c r="N24" s="338">
        <f>-IF(Financiamiento!$F$31*12+$A23&lt;=pagoint!N$11,0,IPMT(Financiamiento!$F$27/12,1,Financiamiento!$F$31*12,Financiamiento!$E54))</f>
        <v>0</v>
      </c>
      <c r="O24" s="338">
        <f>-IF(Financiamiento!$F$31*12+$A23&lt;=pagoint!O$11,0,IPMT(Financiamiento!$F$27/12,1,Financiamiento!$F$31*12,Financiamiento!$E54))</f>
        <v>0</v>
      </c>
      <c r="P24" s="338">
        <f>-IF(Financiamiento!$F$31*12+$A23&lt;=pagoint!P$11,0,IPMT(Financiamiento!$F$27/12,1,Financiamiento!$F$31*12,Financiamiento!$E54))</f>
        <v>0</v>
      </c>
      <c r="Q24" s="338">
        <f>-IF(Financiamiento!$F$31*12+$A23&lt;=pagoint!Q$11,0,IPMT(Financiamiento!$F$27/12,1,Financiamiento!$F$31*12,Financiamiento!$E54))</f>
        <v>0</v>
      </c>
      <c r="R24" s="338">
        <f>-IF(Financiamiento!$F$31*12+$A23&lt;=pagoint!R$11,0,IPMT(Financiamiento!$F$27/12,1,Financiamiento!$F$31*12,Financiamiento!$E54))</f>
        <v>0</v>
      </c>
      <c r="S24" s="338">
        <f>-IF(Financiamiento!$F$31*12+$A23&lt;=pagoint!S$11,0,IPMT(Financiamiento!$F$27/12,1,Financiamiento!$F$31*12,Financiamiento!$E54))</f>
        <v>0</v>
      </c>
      <c r="T24" s="338">
        <f>-IF(Financiamiento!$F$31*12+$A23&lt;=pagoint!T$11,0,IPMT(Financiamiento!$F$27/12,1,Financiamiento!$F$31*12,Financiamiento!$E54))</f>
        <v>0</v>
      </c>
      <c r="U24" s="338">
        <f>-IF(Financiamiento!$F$31*12+$A23&lt;=pagoint!U$11,0,IPMT(Financiamiento!$F$27/12,1,Financiamiento!$F$31*12,Financiamiento!$E54))</f>
        <v>0</v>
      </c>
      <c r="V24" s="338">
        <f>-IF(Financiamiento!$F$31*12+$A23&lt;=pagoint!V$11,0,IPMT(Financiamiento!$F$27/12,1,Financiamiento!$F$31*12,Financiamiento!$E54))</f>
        <v>0</v>
      </c>
      <c r="W24" s="338">
        <f>-IF(Financiamiento!$F$31*12+$A23&lt;=pagoint!W$11,0,IPMT(Financiamiento!$F$27/12,1,Financiamiento!$F$31*12,Financiamiento!$E54))</f>
        <v>0</v>
      </c>
      <c r="X24" s="338">
        <f>-IF(Financiamiento!$F$31*12+$A23&lt;=pagoint!X$11,0,IPMT(Financiamiento!$F$27/12,1,Financiamiento!$F$31*12,Financiamiento!$E54))</f>
        <v>0</v>
      </c>
      <c r="Y24" s="338">
        <f>-IF(Financiamiento!$F$31*12+$A23&lt;=pagoint!Y$11,0,IPMT(Financiamiento!$F$27/12,1,Financiamiento!$F$31*12,Financiamiento!$E54))</f>
        <v>0</v>
      </c>
      <c r="Z24" s="338">
        <f>-IF(Financiamiento!$F$31*12+$A23&lt;=pagoint!Z$11,0,IPMT(Financiamiento!$F$27/12,1,Financiamiento!$F$31*12,Financiamiento!$E54))</f>
        <v>0</v>
      </c>
      <c r="AA24" s="338">
        <f>-IF(Financiamiento!$F$31*12+$A23&lt;=pagoint!AA$11,0,IPMT(Financiamiento!$F$27/12,1,Financiamiento!$F$31*12,Financiamiento!$E54))</f>
        <v>0</v>
      </c>
      <c r="AB24" s="338">
        <f>-IF(Financiamiento!$F$31*12+$A23&lt;=pagoint!AB$11,0,IPMT(Financiamiento!$F$27/12,1,Financiamiento!$F$31*12,Financiamiento!$E54))</f>
        <v>0</v>
      </c>
      <c r="AC24" s="338">
        <f>-IF(Financiamiento!$F$31*12+$A23&lt;=pagoint!AC$11,0,IPMT(Financiamiento!$F$27/12,1,Financiamiento!$F$31*12,Financiamiento!$E54))</f>
        <v>0</v>
      </c>
      <c r="AD24" s="338">
        <f>-IF(Financiamiento!$F$31*12+$A23&lt;=pagoint!AD$11,0,IPMT(Financiamiento!$F$27/12,1,Financiamiento!$F$31*12,Financiamiento!$E54))</f>
        <v>0</v>
      </c>
      <c r="AE24" s="338">
        <f>-IF(Financiamiento!$F$31*12+$A23&lt;=pagoint!AE$11,0,IPMT(Financiamiento!$F$27/12,1,Financiamiento!$F$31*12,Financiamiento!$E54))</f>
        <v>0</v>
      </c>
      <c r="AF24" s="338">
        <f>-IF(Financiamiento!$F$31*12+$A23&lt;=pagoint!AF$11,0,IPMT(Financiamiento!$F$27/12,1,Financiamiento!$F$31*12,Financiamiento!$E54))</f>
        <v>0</v>
      </c>
      <c r="AG24" s="338">
        <f>-IF(Financiamiento!$F$31*12+$A23&lt;=pagoint!AG$11,0,IPMT(Financiamiento!$F$27/12,1,Financiamiento!$F$31*12,Financiamiento!$E54))</f>
        <v>0</v>
      </c>
      <c r="AH24" s="338">
        <f>-IF(Financiamiento!$F$31*12+$A23&lt;=pagoint!AH$11,0,IPMT(Financiamiento!$F$27/12,1,Financiamiento!$F$31*12,Financiamiento!$E54))</f>
        <v>0</v>
      </c>
      <c r="AI24" s="338">
        <f>-IF(Financiamiento!$F$31*12+$A23&lt;=pagoint!AI$11,0,IPMT(Financiamiento!$F$27/12,1,Financiamiento!$F$31*12,Financiamiento!$E54))</f>
        <v>0</v>
      </c>
      <c r="AJ24" s="338">
        <f>-IF(Financiamiento!$F$31*12+$A23&lt;=pagoint!AJ$11,0,IPMT(Financiamiento!$F$27/12,1,Financiamiento!$F$31*12,Financiamiento!$E54))</f>
        <v>0</v>
      </c>
      <c r="AK24" s="338">
        <f>-IF(Financiamiento!$F$31*12+$A23&lt;=pagoint!AK$11,0,IPMT(Financiamiento!$F$27/12,1,Financiamiento!$F$31*12,Financiamiento!$E54))</f>
        <v>0</v>
      </c>
      <c r="AL24" s="338">
        <f>-IF(Financiamiento!$F$31*12+$A23&lt;=pagoint!AL$11,0,IPMT(Financiamiento!$F$27/12,1,Financiamiento!$F$31*12,Financiamiento!$E54))</f>
        <v>0</v>
      </c>
      <c r="AM24" s="338">
        <f>-IF(Financiamiento!$F$31*12+$A23&lt;=pagoint!AM$11,0,IPMT(Financiamiento!$F$27/12,1,Financiamiento!$F$31*12,Financiamiento!$E54))</f>
        <v>0</v>
      </c>
      <c r="AN24" s="338">
        <f>-IF(Financiamiento!$F$31*12+$A23&lt;=pagoint!AN$11,0,IPMT(Financiamiento!$F$27/12,1,Financiamiento!$F$31*12,Financiamiento!$E54))</f>
        <v>0</v>
      </c>
      <c r="AO24" s="338">
        <f>-IF(Financiamiento!$F$31*12+$A23&lt;=pagoint!AO$11,0,IPMT(Financiamiento!$F$27/12,1,Financiamiento!$F$31*12,Financiamiento!$E54))</f>
        <v>0</v>
      </c>
      <c r="AP24" s="338">
        <f>-IF(Financiamiento!$F$31*12+$A23&lt;=pagoint!AP$11,0,IPMT(Financiamiento!$F$27/12,1,Financiamiento!$F$31*12,Financiamiento!$E54))</f>
        <v>0</v>
      </c>
      <c r="AQ24" s="338">
        <f>-IF(Financiamiento!$F$31*12+$A23&lt;=pagoint!AQ$11,0,IPMT(Financiamiento!$F$27/12,1,Financiamiento!$F$31*12,Financiamiento!$E54))</f>
        <v>0</v>
      </c>
      <c r="AR24" s="338">
        <f>-IF(Financiamiento!$F$31*12+$A23&lt;=pagoint!AR$11,0,IPMT(Financiamiento!$F$27/12,1,Financiamiento!$F$31*12,Financiamiento!$E54))</f>
        <v>0</v>
      </c>
      <c r="AS24" s="338">
        <f>-IF(Financiamiento!$F$31*12+$A23&lt;=pagoint!AS$11,0,IPMT(Financiamiento!$F$27/12,1,Financiamiento!$F$31*12,Financiamiento!$E54))</f>
        <v>0</v>
      </c>
      <c r="AT24" s="338">
        <f>-IF(Financiamiento!$F$31*12+$A23&lt;=pagoint!AT$11,0,IPMT(Financiamiento!$F$27/12,1,Financiamiento!$F$31*12,Financiamiento!$E54))</f>
        <v>0</v>
      </c>
      <c r="AU24" s="338">
        <f>-IF(Financiamiento!$F$31*12+$A23&lt;=pagoint!AU$11,0,IPMT(Financiamiento!$F$27/12,1,Financiamiento!$F$31*12,Financiamiento!$E54))</f>
        <v>0</v>
      </c>
      <c r="AV24" s="338">
        <f>-IF(Financiamiento!$F$31*12+$A23&lt;=pagoint!AV$11,0,IPMT(Financiamiento!$F$27/12,1,Financiamiento!$F$31*12,Financiamiento!$E54))</f>
        <v>0</v>
      </c>
      <c r="AW24" s="338">
        <f>-IF(Financiamiento!$F$31*12+$A23&lt;=pagoint!AW$11,0,IPMT(Financiamiento!$F$27/12,1,Financiamiento!$F$31*12,Financiamiento!$E54))</f>
        <v>0</v>
      </c>
      <c r="AX24" s="338">
        <f>-IF(Financiamiento!$F$31*12+$A23&lt;=pagoint!AX$11,0,IPMT(Financiamiento!$F$27/12,1,Financiamiento!$F$31*12,Financiamiento!$E54))</f>
        <v>0</v>
      </c>
      <c r="AY24" s="338">
        <f>-IF(Financiamiento!$F$31*12+$A23&lt;=pagoint!AY$11,0,IPMT(Financiamiento!$F$27/12,1,Financiamiento!$F$31*12,Financiamiento!$E54))</f>
        <v>0</v>
      </c>
      <c r="AZ24" s="338">
        <f>-IF(Financiamiento!$F$31*12+$A23&lt;=pagoint!AZ$11,0,IPMT(Financiamiento!$F$27/12,1,Financiamiento!$F$31*12,Financiamiento!$E54))</f>
        <v>0</v>
      </c>
      <c r="BA24" s="338">
        <f>-IF(Financiamiento!$F$31*12+$A23&lt;=pagoint!BA$11,0,IPMT(Financiamiento!$F$27/12,1,Financiamiento!$F$31*12,Financiamiento!$E54))</f>
        <v>0</v>
      </c>
      <c r="BB24" s="338">
        <f>-IF(Financiamiento!$F$31*12+$A23&lt;=pagoint!BB$11,0,IPMT(Financiamiento!$F$27/12,1,Financiamiento!$F$31*12,Financiamiento!$E54))</f>
        <v>0</v>
      </c>
      <c r="BC24" s="338">
        <f>-IF(Financiamiento!$F$31*12+$A23&lt;=pagoint!BC$11,0,IPMT(Financiamiento!$F$27/12,1,Financiamiento!$F$31*12,Financiamiento!$E54))</f>
        <v>0</v>
      </c>
      <c r="BD24" s="338">
        <f>-IF(Financiamiento!$F$31*12+$A23&lt;=pagoint!BD$11,0,IPMT(Financiamiento!$F$27/12,1,Financiamiento!$F$31*12,Financiamiento!$E54))</f>
        <v>0</v>
      </c>
      <c r="BE24" s="338">
        <f>-IF(Financiamiento!$F$31*12+$A23&lt;=pagoint!BE$11,0,IPMT(Financiamiento!$F$27/12,1,Financiamiento!$F$31*12,Financiamiento!$E54))</f>
        <v>0</v>
      </c>
      <c r="BF24" s="338">
        <f>-IF(Financiamiento!$F$31*12+$A23&lt;=pagoint!BF$11,0,IPMT(Financiamiento!$F$27/12,1,Financiamiento!$F$31*12,Financiamiento!$E54))</f>
        <v>0</v>
      </c>
      <c r="BG24" s="338">
        <f>-IF(Financiamiento!$F$31*12+$A23&lt;=pagoint!BG$11,0,IPMT(Financiamiento!$F$27/12,1,Financiamiento!$F$31*12,Financiamiento!$E54))</f>
        <v>0</v>
      </c>
      <c r="BH24" s="338">
        <f>-IF(Financiamiento!$F$31*12+$A23&lt;=pagoint!BH$11,0,IPMT(Financiamiento!$F$27/12,1,Financiamiento!$F$31*12,Financiamiento!$E54))</f>
        <v>0</v>
      </c>
      <c r="BI24" s="338">
        <f>-IF(Financiamiento!$F$31*12+$A23&lt;=pagoint!BI$11,0,IPMT(Financiamiento!$F$27/12,1,Financiamiento!$F$31*12,Financiamiento!$E54))</f>
        <v>0</v>
      </c>
      <c r="BJ24" s="338">
        <f>-IF(Financiamiento!$F$31*12+$A23&lt;=pagoint!BJ$11,0,IPMT(Financiamiento!$F$27/12,1,Financiamiento!$F$31*12,Financiamiento!$E54))</f>
        <v>0</v>
      </c>
    </row>
    <row r="25" spans="1:62">
      <c r="A25" s="338">
        <v>13</v>
      </c>
      <c r="B25" s="337" t="s">
        <v>168</v>
      </c>
      <c r="O25" s="338">
        <f>-IF(Financiamiento!$F$31*12+$A24&lt;=pagoint!O$11,0,IPMT(Financiamiento!$F$27/12,1,Financiamiento!$F$31*12,Financiamiento!$E55))</f>
        <v>0</v>
      </c>
      <c r="P25" s="338">
        <f>-IF(Financiamiento!$F$31*12+$A24&lt;=pagoint!P$11,0,IPMT(Financiamiento!$F$27/12,1,Financiamiento!$F$31*12,Financiamiento!$E55))</f>
        <v>0</v>
      </c>
      <c r="Q25" s="338">
        <f>-IF(Financiamiento!$F$31*12+$A24&lt;=pagoint!Q$11,0,IPMT(Financiamiento!$F$27/12,1,Financiamiento!$F$31*12,Financiamiento!$E55))</f>
        <v>0</v>
      </c>
      <c r="R25" s="338">
        <f>-IF(Financiamiento!$F$31*12+$A24&lt;=pagoint!R$11,0,IPMT(Financiamiento!$F$27/12,1,Financiamiento!$F$31*12,Financiamiento!$E55))</f>
        <v>0</v>
      </c>
      <c r="S25" s="338">
        <f>-IF(Financiamiento!$F$31*12+$A24&lt;=pagoint!S$11,0,IPMT(Financiamiento!$F$27/12,1,Financiamiento!$F$31*12,Financiamiento!$E55))</f>
        <v>0</v>
      </c>
      <c r="T25" s="338">
        <f>-IF(Financiamiento!$F$31*12+$A24&lt;=pagoint!T$11,0,IPMT(Financiamiento!$F$27/12,1,Financiamiento!$F$31*12,Financiamiento!$E55))</f>
        <v>0</v>
      </c>
      <c r="U25" s="338">
        <f>-IF(Financiamiento!$F$31*12+$A24&lt;=pagoint!U$11,0,IPMT(Financiamiento!$F$27/12,1,Financiamiento!$F$31*12,Financiamiento!$E55))</f>
        <v>0</v>
      </c>
      <c r="V25" s="338">
        <f>-IF(Financiamiento!$F$31*12+$A24&lt;=pagoint!V$11,0,IPMT(Financiamiento!$F$27/12,1,Financiamiento!$F$31*12,Financiamiento!$E55))</f>
        <v>0</v>
      </c>
      <c r="W25" s="338">
        <f>-IF(Financiamiento!$F$31*12+$A24&lt;=pagoint!W$11,0,IPMT(Financiamiento!$F$27/12,1,Financiamiento!$F$31*12,Financiamiento!$E55))</f>
        <v>0</v>
      </c>
      <c r="X25" s="338">
        <f>-IF(Financiamiento!$F$31*12+$A24&lt;=pagoint!X$11,0,IPMT(Financiamiento!$F$27/12,1,Financiamiento!$F$31*12,Financiamiento!$E55))</f>
        <v>0</v>
      </c>
      <c r="Y25" s="338">
        <f>-IF(Financiamiento!$F$31*12+$A24&lt;=pagoint!Y$11,0,IPMT(Financiamiento!$F$27/12,1,Financiamiento!$F$31*12,Financiamiento!$E55))</f>
        <v>0</v>
      </c>
      <c r="Z25" s="338">
        <f>-IF(Financiamiento!$F$31*12+$A24&lt;=pagoint!Z$11,0,IPMT(Financiamiento!$F$27/12,1,Financiamiento!$F$31*12,Financiamiento!$E55))</f>
        <v>0</v>
      </c>
      <c r="AA25" s="338">
        <f>-IF(Financiamiento!$F$31*12+$A24&lt;=pagoint!AA$11,0,IPMT(Financiamiento!$F$27/12,1,Financiamiento!$F$31*12,Financiamiento!$E55))</f>
        <v>0</v>
      </c>
      <c r="AB25" s="338">
        <f>-IF(Financiamiento!$F$31*12+$A24&lt;=pagoint!AB$11,0,IPMT(Financiamiento!$F$27/12,1,Financiamiento!$F$31*12,Financiamiento!$E55))</f>
        <v>0</v>
      </c>
      <c r="AC25" s="338">
        <f>-IF(Financiamiento!$F$31*12+$A24&lt;=pagoint!AC$11,0,IPMT(Financiamiento!$F$27/12,1,Financiamiento!$F$31*12,Financiamiento!$E55))</f>
        <v>0</v>
      </c>
      <c r="AD25" s="338">
        <f>-IF(Financiamiento!$F$31*12+$A24&lt;=pagoint!AD$11,0,IPMT(Financiamiento!$F$27/12,1,Financiamiento!$F$31*12,Financiamiento!$E55))</f>
        <v>0</v>
      </c>
      <c r="AE25" s="338">
        <f>-IF(Financiamiento!$F$31*12+$A24&lt;=pagoint!AE$11,0,IPMT(Financiamiento!$F$27/12,1,Financiamiento!$F$31*12,Financiamiento!$E55))</f>
        <v>0</v>
      </c>
      <c r="AF25" s="338">
        <f>-IF(Financiamiento!$F$31*12+$A24&lt;=pagoint!AF$11,0,IPMT(Financiamiento!$F$27/12,1,Financiamiento!$F$31*12,Financiamiento!$E55))</f>
        <v>0</v>
      </c>
      <c r="AG25" s="338">
        <f>-IF(Financiamiento!$F$31*12+$A24&lt;=pagoint!AG$11,0,IPMT(Financiamiento!$F$27/12,1,Financiamiento!$F$31*12,Financiamiento!$E55))</f>
        <v>0</v>
      </c>
      <c r="AH25" s="338">
        <f>-IF(Financiamiento!$F$31*12+$A24&lt;=pagoint!AH$11,0,IPMT(Financiamiento!$F$27/12,1,Financiamiento!$F$31*12,Financiamiento!$E55))</f>
        <v>0</v>
      </c>
      <c r="AI25" s="338">
        <f>-IF(Financiamiento!$F$31*12+$A24&lt;=pagoint!AI$11,0,IPMT(Financiamiento!$F$27/12,1,Financiamiento!$F$31*12,Financiamiento!$E55))</f>
        <v>0</v>
      </c>
      <c r="AJ25" s="338">
        <f>-IF(Financiamiento!$F$31*12+$A24&lt;=pagoint!AJ$11,0,IPMT(Financiamiento!$F$27/12,1,Financiamiento!$F$31*12,Financiamiento!$E55))</f>
        <v>0</v>
      </c>
      <c r="AK25" s="338">
        <f>-IF(Financiamiento!$F$31*12+$A24&lt;=pagoint!AK$11,0,IPMT(Financiamiento!$F$27/12,1,Financiamiento!$F$31*12,Financiamiento!$E55))</f>
        <v>0</v>
      </c>
      <c r="AL25" s="338">
        <f>-IF(Financiamiento!$F$31*12+$A24&lt;=pagoint!AL$11,0,IPMT(Financiamiento!$F$27/12,1,Financiamiento!$F$31*12,Financiamiento!$E55))</f>
        <v>0</v>
      </c>
      <c r="AM25" s="338">
        <f>-IF(Financiamiento!$F$31*12+$A24&lt;=pagoint!AM$11,0,IPMT(Financiamiento!$F$27/12,1,Financiamiento!$F$31*12,Financiamiento!$E55))</f>
        <v>0</v>
      </c>
      <c r="AN25" s="338">
        <f>-IF(Financiamiento!$F$31*12+$A24&lt;=pagoint!AN$11,0,IPMT(Financiamiento!$F$27/12,1,Financiamiento!$F$31*12,Financiamiento!$E55))</f>
        <v>0</v>
      </c>
      <c r="AO25" s="338">
        <f>-IF(Financiamiento!$F$31*12+$A24&lt;=pagoint!AO$11,0,IPMT(Financiamiento!$F$27/12,1,Financiamiento!$F$31*12,Financiamiento!$E55))</f>
        <v>0</v>
      </c>
      <c r="AP25" s="338">
        <f>-IF(Financiamiento!$F$31*12+$A24&lt;=pagoint!AP$11,0,IPMT(Financiamiento!$F$27/12,1,Financiamiento!$F$31*12,Financiamiento!$E55))</f>
        <v>0</v>
      </c>
      <c r="AQ25" s="338">
        <f>-IF(Financiamiento!$F$31*12+$A24&lt;=pagoint!AQ$11,0,IPMT(Financiamiento!$F$27/12,1,Financiamiento!$F$31*12,Financiamiento!$E55))</f>
        <v>0</v>
      </c>
      <c r="AR25" s="338">
        <f>-IF(Financiamiento!$F$31*12+$A24&lt;=pagoint!AR$11,0,IPMT(Financiamiento!$F$27/12,1,Financiamiento!$F$31*12,Financiamiento!$E55))</f>
        <v>0</v>
      </c>
      <c r="AS25" s="338">
        <f>-IF(Financiamiento!$F$31*12+$A24&lt;=pagoint!AS$11,0,IPMT(Financiamiento!$F$27/12,1,Financiamiento!$F$31*12,Financiamiento!$E55))</f>
        <v>0</v>
      </c>
      <c r="AT25" s="338">
        <f>-IF(Financiamiento!$F$31*12+$A24&lt;=pagoint!AT$11,0,IPMT(Financiamiento!$F$27/12,1,Financiamiento!$F$31*12,Financiamiento!$E55))</f>
        <v>0</v>
      </c>
      <c r="AU25" s="338">
        <f>-IF(Financiamiento!$F$31*12+$A24&lt;=pagoint!AU$11,0,IPMT(Financiamiento!$F$27/12,1,Financiamiento!$F$31*12,Financiamiento!$E55))</f>
        <v>0</v>
      </c>
      <c r="AV25" s="338">
        <f>-IF(Financiamiento!$F$31*12+$A24&lt;=pagoint!AV$11,0,IPMT(Financiamiento!$F$27/12,1,Financiamiento!$F$31*12,Financiamiento!$E55))</f>
        <v>0</v>
      </c>
      <c r="AW25" s="338">
        <f>-IF(Financiamiento!$F$31*12+$A24&lt;=pagoint!AW$11,0,IPMT(Financiamiento!$F$27/12,1,Financiamiento!$F$31*12,Financiamiento!$E55))</f>
        <v>0</v>
      </c>
      <c r="AX25" s="338">
        <f>-IF(Financiamiento!$F$31*12+$A24&lt;=pagoint!AX$11,0,IPMT(Financiamiento!$F$27/12,1,Financiamiento!$F$31*12,Financiamiento!$E55))</f>
        <v>0</v>
      </c>
      <c r="AY25" s="338">
        <f>-IF(Financiamiento!$F$31*12+$A24&lt;=pagoint!AY$11,0,IPMT(Financiamiento!$F$27/12,1,Financiamiento!$F$31*12,Financiamiento!$E55))</f>
        <v>0</v>
      </c>
      <c r="AZ25" s="338">
        <f>-IF(Financiamiento!$F$31*12+$A24&lt;=pagoint!AZ$11,0,IPMT(Financiamiento!$F$27/12,1,Financiamiento!$F$31*12,Financiamiento!$E55))</f>
        <v>0</v>
      </c>
      <c r="BA25" s="338">
        <f>-IF(Financiamiento!$F$31*12+$A24&lt;=pagoint!BA$11,0,IPMT(Financiamiento!$F$27/12,1,Financiamiento!$F$31*12,Financiamiento!$E55))</f>
        <v>0</v>
      </c>
      <c r="BB25" s="338">
        <f>-IF(Financiamiento!$F$31*12+$A24&lt;=pagoint!BB$11,0,IPMT(Financiamiento!$F$27/12,1,Financiamiento!$F$31*12,Financiamiento!$E55))</f>
        <v>0</v>
      </c>
      <c r="BC25" s="338">
        <f>-IF(Financiamiento!$F$31*12+$A24&lt;=pagoint!BC$11,0,IPMT(Financiamiento!$F$27/12,1,Financiamiento!$F$31*12,Financiamiento!$E55))</f>
        <v>0</v>
      </c>
      <c r="BD25" s="338">
        <f>-IF(Financiamiento!$F$31*12+$A24&lt;=pagoint!BD$11,0,IPMT(Financiamiento!$F$27/12,1,Financiamiento!$F$31*12,Financiamiento!$E55))</f>
        <v>0</v>
      </c>
      <c r="BE25" s="338">
        <f>-IF(Financiamiento!$F$31*12+$A24&lt;=pagoint!BE$11,0,IPMT(Financiamiento!$F$27/12,1,Financiamiento!$F$31*12,Financiamiento!$E55))</f>
        <v>0</v>
      </c>
      <c r="BF25" s="338">
        <f>-IF(Financiamiento!$F$31*12+$A24&lt;=pagoint!BF$11,0,IPMT(Financiamiento!$F$27/12,1,Financiamiento!$F$31*12,Financiamiento!$E55))</f>
        <v>0</v>
      </c>
      <c r="BG25" s="338">
        <f>-IF(Financiamiento!$F$31*12+$A24&lt;=pagoint!BG$11,0,IPMT(Financiamiento!$F$27/12,1,Financiamiento!$F$31*12,Financiamiento!$E55))</f>
        <v>0</v>
      </c>
      <c r="BH25" s="338">
        <f>-IF(Financiamiento!$F$31*12+$A24&lt;=pagoint!BH$11,0,IPMT(Financiamiento!$F$27/12,1,Financiamiento!$F$31*12,Financiamiento!$E55))</f>
        <v>0</v>
      </c>
      <c r="BI25" s="338">
        <f>-IF(Financiamiento!$F$31*12+$A24&lt;=pagoint!BI$11,0,IPMT(Financiamiento!$F$27/12,1,Financiamiento!$F$31*12,Financiamiento!$E55))</f>
        <v>0</v>
      </c>
      <c r="BJ25" s="338">
        <f>-IF(Financiamiento!$F$31*12+$A24&lt;=pagoint!BJ$11,0,IPMT(Financiamiento!$F$27/12,1,Financiamiento!$F$31*12,Financiamiento!$E55))</f>
        <v>0</v>
      </c>
    </row>
    <row r="26" spans="1:62">
      <c r="A26" s="338">
        <v>14</v>
      </c>
      <c r="B26" s="337" t="s">
        <v>169</v>
      </c>
      <c r="P26" s="338">
        <f>-IF(Financiamiento!$F$31*12+$A25&lt;=pagoint!P$11,0,IPMT(Financiamiento!$F$27/12,1,Financiamiento!$F$31*12,Financiamiento!$E56))</f>
        <v>0</v>
      </c>
      <c r="Q26" s="338">
        <f>-IF(Financiamiento!$F$31*12+$A25&lt;=pagoint!Q$11,0,IPMT(Financiamiento!$F$27/12,1,Financiamiento!$F$31*12,Financiamiento!$E56))</f>
        <v>0</v>
      </c>
      <c r="R26" s="338">
        <f>-IF(Financiamiento!$F$31*12+$A25&lt;=pagoint!R$11,0,IPMT(Financiamiento!$F$27/12,1,Financiamiento!$F$31*12,Financiamiento!$E56))</f>
        <v>0</v>
      </c>
      <c r="S26" s="338">
        <f>-IF(Financiamiento!$F$31*12+$A25&lt;=pagoint!S$11,0,IPMT(Financiamiento!$F$27/12,1,Financiamiento!$F$31*12,Financiamiento!$E56))</f>
        <v>0</v>
      </c>
      <c r="T26" s="338">
        <f>-IF(Financiamiento!$F$31*12+$A25&lt;=pagoint!T$11,0,IPMT(Financiamiento!$F$27/12,1,Financiamiento!$F$31*12,Financiamiento!$E56))</f>
        <v>0</v>
      </c>
      <c r="U26" s="338">
        <f>-IF(Financiamiento!$F$31*12+$A25&lt;=pagoint!U$11,0,IPMT(Financiamiento!$F$27/12,1,Financiamiento!$F$31*12,Financiamiento!$E56))</f>
        <v>0</v>
      </c>
      <c r="V26" s="338">
        <f>-IF(Financiamiento!$F$31*12+$A25&lt;=pagoint!V$11,0,IPMT(Financiamiento!$F$27/12,1,Financiamiento!$F$31*12,Financiamiento!$E56))</f>
        <v>0</v>
      </c>
      <c r="W26" s="338">
        <f>-IF(Financiamiento!$F$31*12+$A25&lt;=pagoint!W$11,0,IPMT(Financiamiento!$F$27/12,1,Financiamiento!$F$31*12,Financiamiento!$E56))</f>
        <v>0</v>
      </c>
      <c r="X26" s="338">
        <f>-IF(Financiamiento!$F$31*12+$A25&lt;=pagoint!X$11,0,IPMT(Financiamiento!$F$27/12,1,Financiamiento!$F$31*12,Financiamiento!$E56))</f>
        <v>0</v>
      </c>
      <c r="Y26" s="338">
        <f>-IF(Financiamiento!$F$31*12+$A25&lt;=pagoint!Y$11,0,IPMT(Financiamiento!$F$27/12,1,Financiamiento!$F$31*12,Financiamiento!$E56))</f>
        <v>0</v>
      </c>
      <c r="Z26" s="338">
        <f>-IF(Financiamiento!$F$31*12+$A25&lt;=pagoint!Z$11,0,IPMT(Financiamiento!$F$27/12,1,Financiamiento!$F$31*12,Financiamiento!$E56))</f>
        <v>0</v>
      </c>
      <c r="AA26" s="338">
        <f>-IF(Financiamiento!$F$31*12+$A25&lt;=pagoint!AA$11,0,IPMT(Financiamiento!$F$27/12,1,Financiamiento!$F$31*12,Financiamiento!$E56))</f>
        <v>0</v>
      </c>
      <c r="AB26" s="338">
        <f>-IF(Financiamiento!$F$31*12+$A25&lt;=pagoint!AB$11,0,IPMT(Financiamiento!$F$27/12,1,Financiamiento!$F$31*12,Financiamiento!$E56))</f>
        <v>0</v>
      </c>
      <c r="AC26" s="338">
        <f>-IF(Financiamiento!$F$31*12+$A25&lt;=pagoint!AC$11,0,IPMT(Financiamiento!$F$27/12,1,Financiamiento!$F$31*12,Financiamiento!$E56))</f>
        <v>0</v>
      </c>
      <c r="AD26" s="338">
        <f>-IF(Financiamiento!$F$31*12+$A25&lt;=pagoint!AD$11,0,IPMT(Financiamiento!$F$27/12,1,Financiamiento!$F$31*12,Financiamiento!$E56))</f>
        <v>0</v>
      </c>
      <c r="AE26" s="338">
        <f>-IF(Financiamiento!$F$31*12+$A25&lt;=pagoint!AE$11,0,IPMT(Financiamiento!$F$27/12,1,Financiamiento!$F$31*12,Financiamiento!$E56))</f>
        <v>0</v>
      </c>
      <c r="AF26" s="338">
        <f>-IF(Financiamiento!$F$31*12+$A25&lt;=pagoint!AF$11,0,IPMT(Financiamiento!$F$27/12,1,Financiamiento!$F$31*12,Financiamiento!$E56))</f>
        <v>0</v>
      </c>
      <c r="AG26" s="338">
        <f>-IF(Financiamiento!$F$31*12+$A25&lt;=pagoint!AG$11,0,IPMT(Financiamiento!$F$27/12,1,Financiamiento!$F$31*12,Financiamiento!$E56))</f>
        <v>0</v>
      </c>
      <c r="AH26" s="338">
        <f>-IF(Financiamiento!$F$31*12+$A25&lt;=pagoint!AH$11,0,IPMT(Financiamiento!$F$27/12,1,Financiamiento!$F$31*12,Financiamiento!$E56))</f>
        <v>0</v>
      </c>
      <c r="AI26" s="338">
        <f>-IF(Financiamiento!$F$31*12+$A25&lt;=pagoint!AI$11,0,IPMT(Financiamiento!$F$27/12,1,Financiamiento!$F$31*12,Financiamiento!$E56))</f>
        <v>0</v>
      </c>
      <c r="AJ26" s="338">
        <f>-IF(Financiamiento!$F$31*12+$A25&lt;=pagoint!AJ$11,0,IPMT(Financiamiento!$F$27/12,1,Financiamiento!$F$31*12,Financiamiento!$E56))</f>
        <v>0</v>
      </c>
      <c r="AK26" s="338">
        <f>-IF(Financiamiento!$F$31*12+$A25&lt;=pagoint!AK$11,0,IPMT(Financiamiento!$F$27/12,1,Financiamiento!$F$31*12,Financiamiento!$E56))</f>
        <v>0</v>
      </c>
      <c r="AL26" s="338">
        <f>-IF(Financiamiento!$F$31*12+$A25&lt;=pagoint!AL$11,0,IPMT(Financiamiento!$F$27/12,1,Financiamiento!$F$31*12,Financiamiento!$E56))</f>
        <v>0</v>
      </c>
      <c r="AM26" s="338">
        <f>-IF(Financiamiento!$F$31*12+$A25&lt;=pagoint!AM$11,0,IPMT(Financiamiento!$F$27/12,1,Financiamiento!$F$31*12,Financiamiento!$E56))</f>
        <v>0</v>
      </c>
      <c r="AN26" s="338">
        <f>-IF(Financiamiento!$F$31*12+$A25&lt;=pagoint!AN$11,0,IPMT(Financiamiento!$F$27/12,1,Financiamiento!$F$31*12,Financiamiento!$E56))</f>
        <v>0</v>
      </c>
      <c r="AO26" s="338">
        <f>-IF(Financiamiento!$F$31*12+$A25&lt;=pagoint!AO$11,0,IPMT(Financiamiento!$F$27/12,1,Financiamiento!$F$31*12,Financiamiento!$E56))</f>
        <v>0</v>
      </c>
      <c r="AP26" s="338">
        <f>-IF(Financiamiento!$F$31*12+$A25&lt;=pagoint!AP$11,0,IPMT(Financiamiento!$F$27/12,1,Financiamiento!$F$31*12,Financiamiento!$E56))</f>
        <v>0</v>
      </c>
      <c r="AQ26" s="338">
        <f>-IF(Financiamiento!$F$31*12+$A25&lt;=pagoint!AQ$11,0,IPMT(Financiamiento!$F$27/12,1,Financiamiento!$F$31*12,Financiamiento!$E56))</f>
        <v>0</v>
      </c>
      <c r="AR26" s="338">
        <f>-IF(Financiamiento!$F$31*12+$A25&lt;=pagoint!AR$11,0,IPMT(Financiamiento!$F$27/12,1,Financiamiento!$F$31*12,Financiamiento!$E56))</f>
        <v>0</v>
      </c>
      <c r="AS26" s="338">
        <f>-IF(Financiamiento!$F$31*12+$A25&lt;=pagoint!AS$11,0,IPMT(Financiamiento!$F$27/12,1,Financiamiento!$F$31*12,Financiamiento!$E56))</f>
        <v>0</v>
      </c>
      <c r="AT26" s="338">
        <f>-IF(Financiamiento!$F$31*12+$A25&lt;=pagoint!AT$11,0,IPMT(Financiamiento!$F$27/12,1,Financiamiento!$F$31*12,Financiamiento!$E56))</f>
        <v>0</v>
      </c>
      <c r="AU26" s="338">
        <f>-IF(Financiamiento!$F$31*12+$A25&lt;=pagoint!AU$11,0,IPMT(Financiamiento!$F$27/12,1,Financiamiento!$F$31*12,Financiamiento!$E56))</f>
        <v>0</v>
      </c>
      <c r="AV26" s="338">
        <f>-IF(Financiamiento!$F$31*12+$A25&lt;=pagoint!AV$11,0,IPMT(Financiamiento!$F$27/12,1,Financiamiento!$F$31*12,Financiamiento!$E56))</f>
        <v>0</v>
      </c>
      <c r="AW26" s="338">
        <f>-IF(Financiamiento!$F$31*12+$A25&lt;=pagoint!AW$11,0,IPMT(Financiamiento!$F$27/12,1,Financiamiento!$F$31*12,Financiamiento!$E56))</f>
        <v>0</v>
      </c>
      <c r="AX26" s="338">
        <f>-IF(Financiamiento!$F$31*12+$A25&lt;=pagoint!AX$11,0,IPMT(Financiamiento!$F$27/12,1,Financiamiento!$F$31*12,Financiamiento!$E56))</f>
        <v>0</v>
      </c>
      <c r="AY26" s="338">
        <f>-IF(Financiamiento!$F$31*12+$A25&lt;=pagoint!AY$11,0,IPMT(Financiamiento!$F$27/12,1,Financiamiento!$F$31*12,Financiamiento!$E56))</f>
        <v>0</v>
      </c>
      <c r="AZ26" s="338">
        <f>-IF(Financiamiento!$F$31*12+$A25&lt;=pagoint!AZ$11,0,IPMT(Financiamiento!$F$27/12,1,Financiamiento!$F$31*12,Financiamiento!$E56))</f>
        <v>0</v>
      </c>
      <c r="BA26" s="338">
        <f>-IF(Financiamiento!$F$31*12+$A25&lt;=pagoint!BA$11,0,IPMT(Financiamiento!$F$27/12,1,Financiamiento!$F$31*12,Financiamiento!$E56))</f>
        <v>0</v>
      </c>
      <c r="BB26" s="338">
        <f>-IF(Financiamiento!$F$31*12+$A25&lt;=pagoint!BB$11,0,IPMT(Financiamiento!$F$27/12,1,Financiamiento!$F$31*12,Financiamiento!$E56))</f>
        <v>0</v>
      </c>
      <c r="BC26" s="338">
        <f>-IF(Financiamiento!$F$31*12+$A25&lt;=pagoint!BC$11,0,IPMT(Financiamiento!$F$27/12,1,Financiamiento!$F$31*12,Financiamiento!$E56))</f>
        <v>0</v>
      </c>
      <c r="BD26" s="338">
        <f>-IF(Financiamiento!$F$31*12+$A25&lt;=pagoint!BD$11,0,IPMT(Financiamiento!$F$27/12,1,Financiamiento!$F$31*12,Financiamiento!$E56))</f>
        <v>0</v>
      </c>
      <c r="BE26" s="338">
        <f>-IF(Financiamiento!$F$31*12+$A25&lt;=pagoint!BE$11,0,IPMT(Financiamiento!$F$27/12,1,Financiamiento!$F$31*12,Financiamiento!$E56))</f>
        <v>0</v>
      </c>
      <c r="BF26" s="338">
        <f>-IF(Financiamiento!$F$31*12+$A25&lt;=pagoint!BF$11,0,IPMT(Financiamiento!$F$27/12,1,Financiamiento!$F$31*12,Financiamiento!$E56))</f>
        <v>0</v>
      </c>
      <c r="BG26" s="338">
        <f>-IF(Financiamiento!$F$31*12+$A25&lt;=pagoint!BG$11,0,IPMT(Financiamiento!$F$27/12,1,Financiamiento!$F$31*12,Financiamiento!$E56))</f>
        <v>0</v>
      </c>
      <c r="BH26" s="338">
        <f>-IF(Financiamiento!$F$31*12+$A25&lt;=pagoint!BH$11,0,IPMT(Financiamiento!$F$27/12,1,Financiamiento!$F$31*12,Financiamiento!$E56))</f>
        <v>0</v>
      </c>
      <c r="BI26" s="338">
        <f>-IF(Financiamiento!$F$31*12+$A25&lt;=pagoint!BI$11,0,IPMT(Financiamiento!$F$27/12,1,Financiamiento!$F$31*12,Financiamiento!$E56))</f>
        <v>0</v>
      </c>
      <c r="BJ26" s="338">
        <f>-IF(Financiamiento!$F$31*12+$A25&lt;=pagoint!BJ$11,0,IPMT(Financiamiento!$F$27/12,1,Financiamiento!$F$31*12,Financiamiento!$E56))</f>
        <v>0</v>
      </c>
    </row>
    <row r="27" spans="1:62">
      <c r="A27" s="338">
        <v>15</v>
      </c>
      <c r="B27" s="337" t="s">
        <v>170</v>
      </c>
      <c r="Q27" s="338">
        <f>-IF(Financiamiento!$F$31*12+$A26&lt;=pagoint!Q$11,0,IPMT(Financiamiento!$F$27/12,1,Financiamiento!$F$31*12,Financiamiento!$E57))</f>
        <v>0</v>
      </c>
      <c r="R27" s="338">
        <f>-IF(Financiamiento!$F$31*12+$A26&lt;=pagoint!R$11,0,IPMT(Financiamiento!$F$27/12,1,Financiamiento!$F$31*12,Financiamiento!$E57))</f>
        <v>0</v>
      </c>
      <c r="S27" s="338">
        <f>-IF(Financiamiento!$F$31*12+$A26&lt;=pagoint!S$11,0,IPMT(Financiamiento!$F$27/12,1,Financiamiento!$F$31*12,Financiamiento!$E57))</f>
        <v>0</v>
      </c>
      <c r="T27" s="338">
        <f>-IF(Financiamiento!$F$31*12+$A26&lt;=pagoint!T$11,0,IPMT(Financiamiento!$F$27/12,1,Financiamiento!$F$31*12,Financiamiento!$E57))</f>
        <v>0</v>
      </c>
      <c r="U27" s="338">
        <f>-IF(Financiamiento!$F$31*12+$A26&lt;=pagoint!U$11,0,IPMT(Financiamiento!$F$27/12,1,Financiamiento!$F$31*12,Financiamiento!$E57))</f>
        <v>0</v>
      </c>
      <c r="V27" s="338">
        <f>-IF(Financiamiento!$F$31*12+$A26&lt;=pagoint!V$11,0,IPMT(Financiamiento!$F$27/12,1,Financiamiento!$F$31*12,Financiamiento!$E57))</f>
        <v>0</v>
      </c>
      <c r="W27" s="338">
        <f>-IF(Financiamiento!$F$31*12+$A26&lt;=pagoint!W$11,0,IPMT(Financiamiento!$F$27/12,1,Financiamiento!$F$31*12,Financiamiento!$E57))</f>
        <v>0</v>
      </c>
      <c r="X27" s="338">
        <f>-IF(Financiamiento!$F$31*12+$A26&lt;=pagoint!X$11,0,IPMT(Financiamiento!$F$27/12,1,Financiamiento!$F$31*12,Financiamiento!$E57))</f>
        <v>0</v>
      </c>
      <c r="Y27" s="338">
        <f>-IF(Financiamiento!$F$31*12+$A26&lt;=pagoint!Y$11,0,IPMT(Financiamiento!$F$27/12,1,Financiamiento!$F$31*12,Financiamiento!$E57))</f>
        <v>0</v>
      </c>
      <c r="Z27" s="338">
        <f>-IF(Financiamiento!$F$31*12+$A26&lt;=pagoint!Z$11,0,IPMT(Financiamiento!$F$27/12,1,Financiamiento!$F$31*12,Financiamiento!$E57))</f>
        <v>0</v>
      </c>
      <c r="AA27" s="338">
        <f>-IF(Financiamiento!$F$31*12+$A26&lt;=pagoint!AA$11,0,IPMT(Financiamiento!$F$27/12,1,Financiamiento!$F$31*12,Financiamiento!$E57))</f>
        <v>0</v>
      </c>
      <c r="AB27" s="338">
        <f>-IF(Financiamiento!$F$31*12+$A26&lt;=pagoint!AB$11,0,IPMT(Financiamiento!$F$27/12,1,Financiamiento!$F$31*12,Financiamiento!$E57))</f>
        <v>0</v>
      </c>
      <c r="AC27" s="338">
        <f>-IF(Financiamiento!$F$31*12+$A26&lt;=pagoint!AC$11,0,IPMT(Financiamiento!$F$27/12,1,Financiamiento!$F$31*12,Financiamiento!$E57))</f>
        <v>0</v>
      </c>
      <c r="AD27" s="338">
        <f>-IF(Financiamiento!$F$31*12+$A26&lt;=pagoint!AD$11,0,IPMT(Financiamiento!$F$27/12,1,Financiamiento!$F$31*12,Financiamiento!$E57))</f>
        <v>0</v>
      </c>
      <c r="AE27" s="338">
        <f>-IF(Financiamiento!$F$31*12+$A26&lt;=pagoint!AE$11,0,IPMT(Financiamiento!$F$27/12,1,Financiamiento!$F$31*12,Financiamiento!$E57))</f>
        <v>0</v>
      </c>
      <c r="AF27" s="338">
        <f>-IF(Financiamiento!$F$31*12+$A26&lt;=pagoint!AF$11,0,IPMT(Financiamiento!$F$27/12,1,Financiamiento!$F$31*12,Financiamiento!$E57))</f>
        <v>0</v>
      </c>
      <c r="AG27" s="338">
        <f>-IF(Financiamiento!$F$31*12+$A26&lt;=pagoint!AG$11,0,IPMT(Financiamiento!$F$27/12,1,Financiamiento!$F$31*12,Financiamiento!$E57))</f>
        <v>0</v>
      </c>
      <c r="AH27" s="338">
        <f>-IF(Financiamiento!$F$31*12+$A26&lt;=pagoint!AH$11,0,IPMT(Financiamiento!$F$27/12,1,Financiamiento!$F$31*12,Financiamiento!$E57))</f>
        <v>0</v>
      </c>
      <c r="AI27" s="338">
        <f>-IF(Financiamiento!$F$31*12+$A26&lt;=pagoint!AI$11,0,IPMT(Financiamiento!$F$27/12,1,Financiamiento!$F$31*12,Financiamiento!$E57))</f>
        <v>0</v>
      </c>
      <c r="AJ27" s="338">
        <f>-IF(Financiamiento!$F$31*12+$A26&lt;=pagoint!AJ$11,0,IPMT(Financiamiento!$F$27/12,1,Financiamiento!$F$31*12,Financiamiento!$E57))</f>
        <v>0</v>
      </c>
      <c r="AK27" s="338">
        <f>-IF(Financiamiento!$F$31*12+$A26&lt;=pagoint!AK$11,0,IPMT(Financiamiento!$F$27/12,1,Financiamiento!$F$31*12,Financiamiento!$E57))</f>
        <v>0</v>
      </c>
      <c r="AL27" s="338">
        <f>-IF(Financiamiento!$F$31*12+$A26&lt;=pagoint!AL$11,0,IPMT(Financiamiento!$F$27/12,1,Financiamiento!$F$31*12,Financiamiento!$E57))</f>
        <v>0</v>
      </c>
      <c r="AM27" s="338">
        <f>-IF(Financiamiento!$F$31*12+$A26&lt;=pagoint!AM$11,0,IPMT(Financiamiento!$F$27/12,1,Financiamiento!$F$31*12,Financiamiento!$E57))</f>
        <v>0</v>
      </c>
      <c r="AN27" s="338">
        <f>-IF(Financiamiento!$F$31*12+$A26&lt;=pagoint!AN$11,0,IPMT(Financiamiento!$F$27/12,1,Financiamiento!$F$31*12,Financiamiento!$E57))</f>
        <v>0</v>
      </c>
      <c r="AO27" s="338">
        <f>-IF(Financiamiento!$F$31*12+$A26&lt;=pagoint!AO$11,0,IPMT(Financiamiento!$F$27/12,1,Financiamiento!$F$31*12,Financiamiento!$E57))</f>
        <v>0</v>
      </c>
      <c r="AP27" s="338">
        <f>-IF(Financiamiento!$F$31*12+$A26&lt;=pagoint!AP$11,0,IPMT(Financiamiento!$F$27/12,1,Financiamiento!$F$31*12,Financiamiento!$E57))</f>
        <v>0</v>
      </c>
      <c r="AQ27" s="338">
        <f>-IF(Financiamiento!$F$31*12+$A26&lt;=pagoint!AQ$11,0,IPMT(Financiamiento!$F$27/12,1,Financiamiento!$F$31*12,Financiamiento!$E57))</f>
        <v>0</v>
      </c>
      <c r="AR27" s="338">
        <f>-IF(Financiamiento!$F$31*12+$A26&lt;=pagoint!AR$11,0,IPMT(Financiamiento!$F$27/12,1,Financiamiento!$F$31*12,Financiamiento!$E57))</f>
        <v>0</v>
      </c>
      <c r="AS27" s="338">
        <f>-IF(Financiamiento!$F$31*12+$A26&lt;=pagoint!AS$11,0,IPMT(Financiamiento!$F$27/12,1,Financiamiento!$F$31*12,Financiamiento!$E57))</f>
        <v>0</v>
      </c>
      <c r="AT27" s="338">
        <f>-IF(Financiamiento!$F$31*12+$A26&lt;=pagoint!AT$11,0,IPMT(Financiamiento!$F$27/12,1,Financiamiento!$F$31*12,Financiamiento!$E57))</f>
        <v>0</v>
      </c>
      <c r="AU27" s="338">
        <f>-IF(Financiamiento!$F$31*12+$A26&lt;=pagoint!AU$11,0,IPMT(Financiamiento!$F$27/12,1,Financiamiento!$F$31*12,Financiamiento!$E57))</f>
        <v>0</v>
      </c>
      <c r="AV27" s="338">
        <f>-IF(Financiamiento!$F$31*12+$A26&lt;=pagoint!AV$11,0,IPMT(Financiamiento!$F$27/12,1,Financiamiento!$F$31*12,Financiamiento!$E57))</f>
        <v>0</v>
      </c>
      <c r="AW27" s="338">
        <f>-IF(Financiamiento!$F$31*12+$A26&lt;=pagoint!AW$11,0,IPMT(Financiamiento!$F$27/12,1,Financiamiento!$F$31*12,Financiamiento!$E57))</f>
        <v>0</v>
      </c>
      <c r="AX27" s="338">
        <f>-IF(Financiamiento!$F$31*12+$A26&lt;=pagoint!AX$11,0,IPMT(Financiamiento!$F$27/12,1,Financiamiento!$F$31*12,Financiamiento!$E57))</f>
        <v>0</v>
      </c>
      <c r="AY27" s="338">
        <f>-IF(Financiamiento!$F$31*12+$A26&lt;=pagoint!AY$11,0,IPMT(Financiamiento!$F$27/12,1,Financiamiento!$F$31*12,Financiamiento!$E57))</f>
        <v>0</v>
      </c>
      <c r="AZ27" s="338">
        <f>-IF(Financiamiento!$F$31*12+$A26&lt;=pagoint!AZ$11,0,IPMT(Financiamiento!$F$27/12,1,Financiamiento!$F$31*12,Financiamiento!$E57))</f>
        <v>0</v>
      </c>
      <c r="BA27" s="338">
        <f>-IF(Financiamiento!$F$31*12+$A26&lt;=pagoint!BA$11,0,IPMT(Financiamiento!$F$27/12,1,Financiamiento!$F$31*12,Financiamiento!$E57))</f>
        <v>0</v>
      </c>
      <c r="BB27" s="338">
        <f>-IF(Financiamiento!$F$31*12+$A26&lt;=pagoint!BB$11,0,IPMT(Financiamiento!$F$27/12,1,Financiamiento!$F$31*12,Financiamiento!$E57))</f>
        <v>0</v>
      </c>
      <c r="BC27" s="338">
        <f>-IF(Financiamiento!$F$31*12+$A26&lt;=pagoint!BC$11,0,IPMT(Financiamiento!$F$27/12,1,Financiamiento!$F$31*12,Financiamiento!$E57))</f>
        <v>0</v>
      </c>
      <c r="BD27" s="338">
        <f>-IF(Financiamiento!$F$31*12+$A26&lt;=pagoint!BD$11,0,IPMT(Financiamiento!$F$27/12,1,Financiamiento!$F$31*12,Financiamiento!$E57))</f>
        <v>0</v>
      </c>
      <c r="BE27" s="338">
        <f>-IF(Financiamiento!$F$31*12+$A26&lt;=pagoint!BE$11,0,IPMT(Financiamiento!$F$27/12,1,Financiamiento!$F$31*12,Financiamiento!$E57))</f>
        <v>0</v>
      </c>
      <c r="BF27" s="338">
        <f>-IF(Financiamiento!$F$31*12+$A26&lt;=pagoint!BF$11,0,IPMT(Financiamiento!$F$27/12,1,Financiamiento!$F$31*12,Financiamiento!$E57))</f>
        <v>0</v>
      </c>
      <c r="BG27" s="338">
        <f>-IF(Financiamiento!$F$31*12+$A26&lt;=pagoint!BG$11,0,IPMT(Financiamiento!$F$27/12,1,Financiamiento!$F$31*12,Financiamiento!$E57))</f>
        <v>0</v>
      </c>
      <c r="BH27" s="338">
        <f>-IF(Financiamiento!$F$31*12+$A26&lt;=pagoint!BH$11,0,IPMT(Financiamiento!$F$27/12,1,Financiamiento!$F$31*12,Financiamiento!$E57))</f>
        <v>0</v>
      </c>
      <c r="BI27" s="338">
        <f>-IF(Financiamiento!$F$31*12+$A26&lt;=pagoint!BI$11,0,IPMT(Financiamiento!$F$27/12,1,Financiamiento!$F$31*12,Financiamiento!$E57))</f>
        <v>0</v>
      </c>
      <c r="BJ27" s="338">
        <f>-IF(Financiamiento!$F$31*12+$A26&lt;=pagoint!BJ$11,0,IPMT(Financiamiento!$F$27/12,1,Financiamiento!$F$31*12,Financiamiento!$E57))</f>
        <v>0</v>
      </c>
    </row>
    <row r="28" spans="1:62">
      <c r="A28" s="338">
        <v>16</v>
      </c>
      <c r="B28" s="337" t="s">
        <v>171</v>
      </c>
      <c r="R28" s="338">
        <f>-IF(Financiamiento!$F$31*12+$A27&lt;=pagoint!R$11,0,IPMT(Financiamiento!$F$27/12,1,Financiamiento!$F$31*12,Financiamiento!$E58))</f>
        <v>0</v>
      </c>
      <c r="S28" s="338">
        <f>-IF(Financiamiento!$F$31*12+$A27&lt;=pagoint!S$11,0,IPMT(Financiamiento!$F$27/12,1,Financiamiento!$F$31*12,Financiamiento!$E58))</f>
        <v>0</v>
      </c>
      <c r="T28" s="338">
        <f>-IF(Financiamiento!$F$31*12+$A27&lt;=pagoint!T$11,0,IPMT(Financiamiento!$F$27/12,1,Financiamiento!$F$31*12,Financiamiento!$E58))</f>
        <v>0</v>
      </c>
      <c r="U28" s="338">
        <f>-IF(Financiamiento!$F$31*12+$A27&lt;=pagoint!U$11,0,IPMT(Financiamiento!$F$27/12,1,Financiamiento!$F$31*12,Financiamiento!$E58))</f>
        <v>0</v>
      </c>
      <c r="V28" s="338">
        <f>-IF(Financiamiento!$F$31*12+$A27&lt;=pagoint!V$11,0,IPMT(Financiamiento!$F$27/12,1,Financiamiento!$F$31*12,Financiamiento!$E58))</f>
        <v>0</v>
      </c>
      <c r="W28" s="338">
        <f>-IF(Financiamiento!$F$31*12+$A27&lt;=pagoint!W$11,0,IPMT(Financiamiento!$F$27/12,1,Financiamiento!$F$31*12,Financiamiento!$E58))</f>
        <v>0</v>
      </c>
      <c r="X28" s="338">
        <f>-IF(Financiamiento!$F$31*12+$A27&lt;=pagoint!X$11,0,IPMT(Financiamiento!$F$27/12,1,Financiamiento!$F$31*12,Financiamiento!$E58))</f>
        <v>0</v>
      </c>
      <c r="Y28" s="338">
        <f>-IF(Financiamiento!$F$31*12+$A27&lt;=pagoint!Y$11,0,IPMT(Financiamiento!$F$27/12,1,Financiamiento!$F$31*12,Financiamiento!$E58))</f>
        <v>0</v>
      </c>
      <c r="Z28" s="338">
        <f>-IF(Financiamiento!$F$31*12+$A27&lt;=pagoint!Z$11,0,IPMT(Financiamiento!$F$27/12,1,Financiamiento!$F$31*12,Financiamiento!$E58))</f>
        <v>0</v>
      </c>
      <c r="AA28" s="338">
        <f>-IF(Financiamiento!$F$31*12+$A27&lt;=pagoint!AA$11,0,IPMT(Financiamiento!$F$27/12,1,Financiamiento!$F$31*12,Financiamiento!$E58))</f>
        <v>0</v>
      </c>
      <c r="AB28" s="338">
        <f>-IF(Financiamiento!$F$31*12+$A27&lt;=pagoint!AB$11,0,IPMT(Financiamiento!$F$27/12,1,Financiamiento!$F$31*12,Financiamiento!$E58))</f>
        <v>0</v>
      </c>
      <c r="AC28" s="338">
        <f>-IF(Financiamiento!$F$31*12+$A27&lt;=pagoint!AC$11,0,IPMT(Financiamiento!$F$27/12,1,Financiamiento!$F$31*12,Financiamiento!$E58))</f>
        <v>0</v>
      </c>
      <c r="AD28" s="338">
        <f>-IF(Financiamiento!$F$31*12+$A27&lt;=pagoint!AD$11,0,IPMT(Financiamiento!$F$27/12,1,Financiamiento!$F$31*12,Financiamiento!$E58))</f>
        <v>0</v>
      </c>
      <c r="AE28" s="338">
        <f>-IF(Financiamiento!$F$31*12+$A27&lt;=pagoint!AE$11,0,IPMT(Financiamiento!$F$27/12,1,Financiamiento!$F$31*12,Financiamiento!$E58))</f>
        <v>0</v>
      </c>
      <c r="AF28" s="338">
        <f>-IF(Financiamiento!$F$31*12+$A27&lt;=pagoint!AF$11,0,IPMT(Financiamiento!$F$27/12,1,Financiamiento!$F$31*12,Financiamiento!$E58))</f>
        <v>0</v>
      </c>
      <c r="AG28" s="338">
        <f>-IF(Financiamiento!$F$31*12+$A27&lt;=pagoint!AG$11,0,IPMT(Financiamiento!$F$27/12,1,Financiamiento!$F$31*12,Financiamiento!$E58))</f>
        <v>0</v>
      </c>
      <c r="AH28" s="338">
        <f>-IF(Financiamiento!$F$31*12+$A27&lt;=pagoint!AH$11,0,IPMT(Financiamiento!$F$27/12,1,Financiamiento!$F$31*12,Financiamiento!$E58))</f>
        <v>0</v>
      </c>
      <c r="AI28" s="338">
        <f>-IF(Financiamiento!$F$31*12+$A27&lt;=pagoint!AI$11,0,IPMT(Financiamiento!$F$27/12,1,Financiamiento!$F$31*12,Financiamiento!$E58))</f>
        <v>0</v>
      </c>
      <c r="AJ28" s="338">
        <f>-IF(Financiamiento!$F$31*12+$A27&lt;=pagoint!AJ$11,0,IPMT(Financiamiento!$F$27/12,1,Financiamiento!$F$31*12,Financiamiento!$E58))</f>
        <v>0</v>
      </c>
      <c r="AK28" s="338">
        <f>-IF(Financiamiento!$F$31*12+$A27&lt;=pagoint!AK$11,0,IPMT(Financiamiento!$F$27/12,1,Financiamiento!$F$31*12,Financiamiento!$E58))</f>
        <v>0</v>
      </c>
      <c r="AL28" s="338">
        <f>-IF(Financiamiento!$F$31*12+$A27&lt;=pagoint!AL$11,0,IPMT(Financiamiento!$F$27/12,1,Financiamiento!$F$31*12,Financiamiento!$E58))</f>
        <v>0</v>
      </c>
      <c r="AM28" s="338">
        <f>-IF(Financiamiento!$F$31*12+$A27&lt;=pagoint!AM$11,0,IPMT(Financiamiento!$F$27/12,1,Financiamiento!$F$31*12,Financiamiento!$E58))</f>
        <v>0</v>
      </c>
      <c r="AN28" s="338">
        <f>-IF(Financiamiento!$F$31*12+$A27&lt;=pagoint!AN$11,0,IPMT(Financiamiento!$F$27/12,1,Financiamiento!$F$31*12,Financiamiento!$E58))</f>
        <v>0</v>
      </c>
      <c r="AO28" s="338">
        <f>-IF(Financiamiento!$F$31*12+$A27&lt;=pagoint!AO$11,0,IPMT(Financiamiento!$F$27/12,1,Financiamiento!$F$31*12,Financiamiento!$E58))</f>
        <v>0</v>
      </c>
      <c r="AP28" s="338">
        <f>-IF(Financiamiento!$F$31*12+$A27&lt;=pagoint!AP$11,0,IPMT(Financiamiento!$F$27/12,1,Financiamiento!$F$31*12,Financiamiento!$E58))</f>
        <v>0</v>
      </c>
      <c r="AQ28" s="338">
        <f>-IF(Financiamiento!$F$31*12+$A27&lt;=pagoint!AQ$11,0,IPMT(Financiamiento!$F$27/12,1,Financiamiento!$F$31*12,Financiamiento!$E58))</f>
        <v>0</v>
      </c>
      <c r="AR28" s="338">
        <f>-IF(Financiamiento!$F$31*12+$A27&lt;=pagoint!AR$11,0,IPMT(Financiamiento!$F$27/12,1,Financiamiento!$F$31*12,Financiamiento!$E58))</f>
        <v>0</v>
      </c>
      <c r="AS28" s="338">
        <f>-IF(Financiamiento!$F$31*12+$A27&lt;=pagoint!AS$11,0,IPMT(Financiamiento!$F$27/12,1,Financiamiento!$F$31*12,Financiamiento!$E58))</f>
        <v>0</v>
      </c>
      <c r="AT28" s="338">
        <f>-IF(Financiamiento!$F$31*12+$A27&lt;=pagoint!AT$11,0,IPMT(Financiamiento!$F$27/12,1,Financiamiento!$F$31*12,Financiamiento!$E58))</f>
        <v>0</v>
      </c>
      <c r="AU28" s="338">
        <f>-IF(Financiamiento!$F$31*12+$A27&lt;=pagoint!AU$11,0,IPMT(Financiamiento!$F$27/12,1,Financiamiento!$F$31*12,Financiamiento!$E58))</f>
        <v>0</v>
      </c>
      <c r="AV28" s="338">
        <f>-IF(Financiamiento!$F$31*12+$A27&lt;=pagoint!AV$11,0,IPMT(Financiamiento!$F$27/12,1,Financiamiento!$F$31*12,Financiamiento!$E58))</f>
        <v>0</v>
      </c>
      <c r="AW28" s="338">
        <f>-IF(Financiamiento!$F$31*12+$A27&lt;=pagoint!AW$11,0,IPMT(Financiamiento!$F$27/12,1,Financiamiento!$F$31*12,Financiamiento!$E58))</f>
        <v>0</v>
      </c>
      <c r="AX28" s="338">
        <f>-IF(Financiamiento!$F$31*12+$A27&lt;=pagoint!AX$11,0,IPMT(Financiamiento!$F$27/12,1,Financiamiento!$F$31*12,Financiamiento!$E58))</f>
        <v>0</v>
      </c>
      <c r="AY28" s="338">
        <f>-IF(Financiamiento!$F$31*12+$A27&lt;=pagoint!AY$11,0,IPMT(Financiamiento!$F$27/12,1,Financiamiento!$F$31*12,Financiamiento!$E58))</f>
        <v>0</v>
      </c>
      <c r="AZ28" s="338">
        <f>-IF(Financiamiento!$F$31*12+$A27&lt;=pagoint!AZ$11,0,IPMT(Financiamiento!$F$27/12,1,Financiamiento!$F$31*12,Financiamiento!$E58))</f>
        <v>0</v>
      </c>
      <c r="BA28" s="338">
        <f>-IF(Financiamiento!$F$31*12+$A27&lt;=pagoint!BA$11,0,IPMT(Financiamiento!$F$27/12,1,Financiamiento!$F$31*12,Financiamiento!$E58))</f>
        <v>0</v>
      </c>
      <c r="BB28" s="338">
        <f>-IF(Financiamiento!$F$31*12+$A27&lt;=pagoint!BB$11,0,IPMT(Financiamiento!$F$27/12,1,Financiamiento!$F$31*12,Financiamiento!$E58))</f>
        <v>0</v>
      </c>
      <c r="BC28" s="338">
        <f>-IF(Financiamiento!$F$31*12+$A27&lt;=pagoint!BC$11,0,IPMT(Financiamiento!$F$27/12,1,Financiamiento!$F$31*12,Financiamiento!$E58))</f>
        <v>0</v>
      </c>
      <c r="BD28" s="338">
        <f>-IF(Financiamiento!$F$31*12+$A27&lt;=pagoint!BD$11,0,IPMT(Financiamiento!$F$27/12,1,Financiamiento!$F$31*12,Financiamiento!$E58))</f>
        <v>0</v>
      </c>
      <c r="BE28" s="338">
        <f>-IF(Financiamiento!$F$31*12+$A27&lt;=pagoint!BE$11,0,IPMT(Financiamiento!$F$27/12,1,Financiamiento!$F$31*12,Financiamiento!$E58))</f>
        <v>0</v>
      </c>
      <c r="BF28" s="338">
        <f>-IF(Financiamiento!$F$31*12+$A27&lt;=pagoint!BF$11,0,IPMT(Financiamiento!$F$27/12,1,Financiamiento!$F$31*12,Financiamiento!$E58))</f>
        <v>0</v>
      </c>
      <c r="BG28" s="338">
        <f>-IF(Financiamiento!$F$31*12+$A27&lt;=pagoint!BG$11,0,IPMT(Financiamiento!$F$27/12,1,Financiamiento!$F$31*12,Financiamiento!$E58))</f>
        <v>0</v>
      </c>
      <c r="BH28" s="338">
        <f>-IF(Financiamiento!$F$31*12+$A27&lt;=pagoint!BH$11,0,IPMT(Financiamiento!$F$27/12,1,Financiamiento!$F$31*12,Financiamiento!$E58))</f>
        <v>0</v>
      </c>
      <c r="BI28" s="338">
        <f>-IF(Financiamiento!$F$31*12+$A27&lt;=pagoint!BI$11,0,IPMT(Financiamiento!$F$27/12,1,Financiamiento!$F$31*12,Financiamiento!$E58))</f>
        <v>0</v>
      </c>
      <c r="BJ28" s="338">
        <f>-IF(Financiamiento!$F$31*12+$A27&lt;=pagoint!BJ$11,0,IPMT(Financiamiento!$F$27/12,1,Financiamiento!$F$31*12,Financiamiento!$E58))</f>
        <v>0</v>
      </c>
    </row>
    <row r="29" spans="1:62">
      <c r="A29" s="338">
        <v>17</v>
      </c>
      <c r="B29" s="337" t="s">
        <v>172</v>
      </c>
      <c r="S29" s="338">
        <f>-IF(Financiamiento!$F$31*12+$A28&lt;=pagoint!S$11,0,IPMT(Financiamiento!$F$27/12,1,Financiamiento!$F$31*12,Financiamiento!$E59))</f>
        <v>0</v>
      </c>
      <c r="T29" s="338">
        <f>-IF(Financiamiento!$F$31*12+$A28&lt;=pagoint!T$11,0,IPMT(Financiamiento!$F$27/12,1,Financiamiento!$F$31*12,Financiamiento!$E59))</f>
        <v>0</v>
      </c>
      <c r="U29" s="338">
        <f>-IF(Financiamiento!$F$31*12+$A28&lt;=pagoint!U$11,0,IPMT(Financiamiento!$F$27/12,1,Financiamiento!$F$31*12,Financiamiento!$E59))</f>
        <v>0</v>
      </c>
      <c r="V29" s="338">
        <f>-IF(Financiamiento!$F$31*12+$A28&lt;=pagoint!V$11,0,IPMT(Financiamiento!$F$27/12,1,Financiamiento!$F$31*12,Financiamiento!$E59))</f>
        <v>0</v>
      </c>
      <c r="W29" s="338">
        <f>-IF(Financiamiento!$F$31*12+$A28&lt;=pagoint!W$11,0,IPMT(Financiamiento!$F$27/12,1,Financiamiento!$F$31*12,Financiamiento!$E59))</f>
        <v>0</v>
      </c>
      <c r="X29" s="338">
        <f>-IF(Financiamiento!$F$31*12+$A28&lt;=pagoint!X$11,0,IPMT(Financiamiento!$F$27/12,1,Financiamiento!$F$31*12,Financiamiento!$E59))</f>
        <v>0</v>
      </c>
      <c r="Y29" s="338">
        <f>-IF(Financiamiento!$F$31*12+$A28&lt;=pagoint!Y$11,0,IPMT(Financiamiento!$F$27/12,1,Financiamiento!$F$31*12,Financiamiento!$E59))</f>
        <v>0</v>
      </c>
      <c r="Z29" s="338">
        <f>-IF(Financiamiento!$F$31*12+$A28&lt;=pagoint!Z$11,0,IPMT(Financiamiento!$F$27/12,1,Financiamiento!$F$31*12,Financiamiento!$E59))</f>
        <v>0</v>
      </c>
      <c r="AA29" s="338">
        <f>-IF(Financiamiento!$F$31*12+$A28&lt;=pagoint!AA$11,0,IPMT(Financiamiento!$F$27/12,1,Financiamiento!$F$31*12,Financiamiento!$E59))</f>
        <v>0</v>
      </c>
      <c r="AB29" s="338">
        <f>-IF(Financiamiento!$F$31*12+$A28&lt;=pagoint!AB$11,0,IPMT(Financiamiento!$F$27/12,1,Financiamiento!$F$31*12,Financiamiento!$E59))</f>
        <v>0</v>
      </c>
      <c r="AC29" s="338">
        <f>-IF(Financiamiento!$F$31*12+$A28&lt;=pagoint!AC$11,0,IPMT(Financiamiento!$F$27/12,1,Financiamiento!$F$31*12,Financiamiento!$E59))</f>
        <v>0</v>
      </c>
      <c r="AD29" s="338">
        <f>-IF(Financiamiento!$F$31*12+$A28&lt;=pagoint!AD$11,0,IPMT(Financiamiento!$F$27/12,1,Financiamiento!$F$31*12,Financiamiento!$E59))</f>
        <v>0</v>
      </c>
      <c r="AE29" s="338">
        <f>-IF(Financiamiento!$F$31*12+$A28&lt;=pagoint!AE$11,0,IPMT(Financiamiento!$F$27/12,1,Financiamiento!$F$31*12,Financiamiento!$E59))</f>
        <v>0</v>
      </c>
      <c r="AF29" s="338">
        <f>-IF(Financiamiento!$F$31*12+$A28&lt;=pagoint!AF$11,0,IPMT(Financiamiento!$F$27/12,1,Financiamiento!$F$31*12,Financiamiento!$E59))</f>
        <v>0</v>
      </c>
      <c r="AG29" s="338">
        <f>-IF(Financiamiento!$F$31*12+$A28&lt;=pagoint!AG$11,0,IPMT(Financiamiento!$F$27/12,1,Financiamiento!$F$31*12,Financiamiento!$E59))</f>
        <v>0</v>
      </c>
      <c r="AH29" s="338">
        <f>-IF(Financiamiento!$F$31*12+$A28&lt;=pagoint!AH$11,0,IPMT(Financiamiento!$F$27/12,1,Financiamiento!$F$31*12,Financiamiento!$E59))</f>
        <v>0</v>
      </c>
      <c r="AI29" s="338">
        <f>-IF(Financiamiento!$F$31*12+$A28&lt;=pagoint!AI$11,0,IPMT(Financiamiento!$F$27/12,1,Financiamiento!$F$31*12,Financiamiento!$E59))</f>
        <v>0</v>
      </c>
      <c r="AJ29" s="338">
        <f>-IF(Financiamiento!$F$31*12+$A28&lt;=pagoint!AJ$11,0,IPMT(Financiamiento!$F$27/12,1,Financiamiento!$F$31*12,Financiamiento!$E59))</f>
        <v>0</v>
      </c>
      <c r="AK29" s="338">
        <f>-IF(Financiamiento!$F$31*12+$A28&lt;=pagoint!AK$11,0,IPMT(Financiamiento!$F$27/12,1,Financiamiento!$F$31*12,Financiamiento!$E59))</f>
        <v>0</v>
      </c>
      <c r="AL29" s="338">
        <f>-IF(Financiamiento!$F$31*12+$A28&lt;=pagoint!AL$11,0,IPMT(Financiamiento!$F$27/12,1,Financiamiento!$F$31*12,Financiamiento!$E59))</f>
        <v>0</v>
      </c>
      <c r="AM29" s="338">
        <f>-IF(Financiamiento!$F$31*12+$A28&lt;=pagoint!AM$11,0,IPMT(Financiamiento!$F$27/12,1,Financiamiento!$F$31*12,Financiamiento!$E59))</f>
        <v>0</v>
      </c>
      <c r="AN29" s="338">
        <f>-IF(Financiamiento!$F$31*12+$A28&lt;=pagoint!AN$11,0,IPMT(Financiamiento!$F$27/12,1,Financiamiento!$F$31*12,Financiamiento!$E59))</f>
        <v>0</v>
      </c>
      <c r="AO29" s="338">
        <f>-IF(Financiamiento!$F$31*12+$A28&lt;=pagoint!AO$11,0,IPMT(Financiamiento!$F$27/12,1,Financiamiento!$F$31*12,Financiamiento!$E59))</f>
        <v>0</v>
      </c>
      <c r="AP29" s="338">
        <f>-IF(Financiamiento!$F$31*12+$A28&lt;=pagoint!AP$11,0,IPMT(Financiamiento!$F$27/12,1,Financiamiento!$F$31*12,Financiamiento!$E59))</f>
        <v>0</v>
      </c>
      <c r="AQ29" s="338">
        <f>-IF(Financiamiento!$F$31*12+$A28&lt;=pagoint!AQ$11,0,IPMT(Financiamiento!$F$27/12,1,Financiamiento!$F$31*12,Financiamiento!$E59))</f>
        <v>0</v>
      </c>
      <c r="AR29" s="338">
        <f>-IF(Financiamiento!$F$31*12+$A28&lt;=pagoint!AR$11,0,IPMT(Financiamiento!$F$27/12,1,Financiamiento!$F$31*12,Financiamiento!$E59))</f>
        <v>0</v>
      </c>
      <c r="AS29" s="338">
        <f>-IF(Financiamiento!$F$31*12+$A28&lt;=pagoint!AS$11,0,IPMT(Financiamiento!$F$27/12,1,Financiamiento!$F$31*12,Financiamiento!$E59))</f>
        <v>0</v>
      </c>
      <c r="AT29" s="338">
        <f>-IF(Financiamiento!$F$31*12+$A28&lt;=pagoint!AT$11,0,IPMT(Financiamiento!$F$27/12,1,Financiamiento!$F$31*12,Financiamiento!$E59))</f>
        <v>0</v>
      </c>
      <c r="AU29" s="338">
        <f>-IF(Financiamiento!$F$31*12+$A28&lt;=pagoint!AU$11,0,IPMT(Financiamiento!$F$27/12,1,Financiamiento!$F$31*12,Financiamiento!$E59))</f>
        <v>0</v>
      </c>
      <c r="AV29" s="338">
        <f>-IF(Financiamiento!$F$31*12+$A28&lt;=pagoint!AV$11,0,IPMT(Financiamiento!$F$27/12,1,Financiamiento!$F$31*12,Financiamiento!$E59))</f>
        <v>0</v>
      </c>
      <c r="AW29" s="338">
        <f>-IF(Financiamiento!$F$31*12+$A28&lt;=pagoint!AW$11,0,IPMT(Financiamiento!$F$27/12,1,Financiamiento!$F$31*12,Financiamiento!$E59))</f>
        <v>0</v>
      </c>
      <c r="AX29" s="338">
        <f>-IF(Financiamiento!$F$31*12+$A28&lt;=pagoint!AX$11,0,IPMT(Financiamiento!$F$27/12,1,Financiamiento!$F$31*12,Financiamiento!$E59))</f>
        <v>0</v>
      </c>
      <c r="AY29" s="338">
        <f>-IF(Financiamiento!$F$31*12+$A28&lt;=pagoint!AY$11,0,IPMT(Financiamiento!$F$27/12,1,Financiamiento!$F$31*12,Financiamiento!$E59))</f>
        <v>0</v>
      </c>
      <c r="AZ29" s="338">
        <f>-IF(Financiamiento!$F$31*12+$A28&lt;=pagoint!AZ$11,0,IPMT(Financiamiento!$F$27/12,1,Financiamiento!$F$31*12,Financiamiento!$E59))</f>
        <v>0</v>
      </c>
      <c r="BA29" s="338">
        <f>-IF(Financiamiento!$F$31*12+$A28&lt;=pagoint!BA$11,0,IPMT(Financiamiento!$F$27/12,1,Financiamiento!$F$31*12,Financiamiento!$E59))</f>
        <v>0</v>
      </c>
      <c r="BB29" s="338">
        <f>-IF(Financiamiento!$F$31*12+$A28&lt;=pagoint!BB$11,0,IPMT(Financiamiento!$F$27/12,1,Financiamiento!$F$31*12,Financiamiento!$E59))</f>
        <v>0</v>
      </c>
      <c r="BC29" s="338">
        <f>-IF(Financiamiento!$F$31*12+$A28&lt;=pagoint!BC$11,0,IPMT(Financiamiento!$F$27/12,1,Financiamiento!$F$31*12,Financiamiento!$E59))</f>
        <v>0</v>
      </c>
      <c r="BD29" s="338">
        <f>-IF(Financiamiento!$F$31*12+$A28&lt;=pagoint!BD$11,0,IPMT(Financiamiento!$F$27/12,1,Financiamiento!$F$31*12,Financiamiento!$E59))</f>
        <v>0</v>
      </c>
      <c r="BE29" s="338">
        <f>-IF(Financiamiento!$F$31*12+$A28&lt;=pagoint!BE$11,0,IPMT(Financiamiento!$F$27/12,1,Financiamiento!$F$31*12,Financiamiento!$E59))</f>
        <v>0</v>
      </c>
      <c r="BF29" s="338">
        <f>-IF(Financiamiento!$F$31*12+$A28&lt;=pagoint!BF$11,0,IPMT(Financiamiento!$F$27/12,1,Financiamiento!$F$31*12,Financiamiento!$E59))</f>
        <v>0</v>
      </c>
      <c r="BG29" s="338">
        <f>-IF(Financiamiento!$F$31*12+$A28&lt;=pagoint!BG$11,0,IPMT(Financiamiento!$F$27/12,1,Financiamiento!$F$31*12,Financiamiento!$E59))</f>
        <v>0</v>
      </c>
      <c r="BH29" s="338">
        <f>-IF(Financiamiento!$F$31*12+$A28&lt;=pagoint!BH$11,0,IPMT(Financiamiento!$F$27/12,1,Financiamiento!$F$31*12,Financiamiento!$E59))</f>
        <v>0</v>
      </c>
      <c r="BI29" s="338">
        <f>-IF(Financiamiento!$F$31*12+$A28&lt;=pagoint!BI$11,0,IPMT(Financiamiento!$F$27/12,1,Financiamiento!$F$31*12,Financiamiento!$E59))</f>
        <v>0</v>
      </c>
      <c r="BJ29" s="338">
        <f>-IF(Financiamiento!$F$31*12+$A28&lt;=pagoint!BJ$11,0,IPMT(Financiamiento!$F$27/12,1,Financiamiento!$F$31*12,Financiamiento!$E59))</f>
        <v>0</v>
      </c>
    </row>
    <row r="30" spans="1:62">
      <c r="A30" s="338">
        <v>18</v>
      </c>
      <c r="B30" s="337" t="s">
        <v>173</v>
      </c>
      <c r="T30" s="338">
        <f>-IF(Financiamiento!$F$31*12+$A29&lt;=pagoint!T$11,0,IPMT(Financiamiento!$F$27/12,1,Financiamiento!$F$31*12,Financiamiento!$E60))</f>
        <v>0</v>
      </c>
      <c r="U30" s="338">
        <f>-IF(Financiamiento!$F$31*12+$A29&lt;=pagoint!U$11,0,IPMT(Financiamiento!$F$27/12,1,Financiamiento!$F$31*12,Financiamiento!$E60))</f>
        <v>0</v>
      </c>
      <c r="V30" s="338">
        <f>-IF(Financiamiento!$F$31*12+$A29&lt;=pagoint!V$11,0,IPMT(Financiamiento!$F$27/12,1,Financiamiento!$F$31*12,Financiamiento!$E60))</f>
        <v>0</v>
      </c>
      <c r="W30" s="338">
        <f>-IF(Financiamiento!$F$31*12+$A29&lt;=pagoint!W$11,0,IPMT(Financiamiento!$F$27/12,1,Financiamiento!$F$31*12,Financiamiento!$E60))</f>
        <v>0</v>
      </c>
      <c r="X30" s="338">
        <f>-IF(Financiamiento!$F$31*12+$A29&lt;=pagoint!X$11,0,IPMT(Financiamiento!$F$27/12,1,Financiamiento!$F$31*12,Financiamiento!$E60))</f>
        <v>0</v>
      </c>
      <c r="Y30" s="338">
        <f>-IF(Financiamiento!$F$31*12+$A29&lt;=pagoint!Y$11,0,IPMT(Financiamiento!$F$27/12,1,Financiamiento!$F$31*12,Financiamiento!$E60))</f>
        <v>0</v>
      </c>
      <c r="Z30" s="338">
        <f>-IF(Financiamiento!$F$31*12+$A29&lt;=pagoint!Z$11,0,IPMT(Financiamiento!$F$27/12,1,Financiamiento!$F$31*12,Financiamiento!$E60))</f>
        <v>0</v>
      </c>
      <c r="AA30" s="338">
        <f>-IF(Financiamiento!$F$31*12+$A29&lt;=pagoint!AA$11,0,IPMT(Financiamiento!$F$27/12,1,Financiamiento!$F$31*12,Financiamiento!$E60))</f>
        <v>0</v>
      </c>
      <c r="AB30" s="338">
        <f>-IF(Financiamiento!$F$31*12+$A29&lt;=pagoint!AB$11,0,IPMT(Financiamiento!$F$27/12,1,Financiamiento!$F$31*12,Financiamiento!$E60))</f>
        <v>0</v>
      </c>
      <c r="AC30" s="338">
        <f>-IF(Financiamiento!$F$31*12+$A29&lt;=pagoint!AC$11,0,IPMT(Financiamiento!$F$27/12,1,Financiamiento!$F$31*12,Financiamiento!$E60))</f>
        <v>0</v>
      </c>
      <c r="AD30" s="338">
        <f>-IF(Financiamiento!$F$31*12+$A29&lt;=pagoint!AD$11,0,IPMT(Financiamiento!$F$27/12,1,Financiamiento!$F$31*12,Financiamiento!$E60))</f>
        <v>0</v>
      </c>
      <c r="AE30" s="338">
        <f>-IF(Financiamiento!$F$31*12+$A29&lt;=pagoint!AE$11,0,IPMT(Financiamiento!$F$27/12,1,Financiamiento!$F$31*12,Financiamiento!$E60))</f>
        <v>0</v>
      </c>
      <c r="AF30" s="338">
        <f>-IF(Financiamiento!$F$31*12+$A29&lt;=pagoint!AF$11,0,IPMT(Financiamiento!$F$27/12,1,Financiamiento!$F$31*12,Financiamiento!$E60))</f>
        <v>0</v>
      </c>
      <c r="AG30" s="338">
        <f>-IF(Financiamiento!$F$31*12+$A29&lt;=pagoint!AG$11,0,IPMT(Financiamiento!$F$27/12,1,Financiamiento!$F$31*12,Financiamiento!$E60))</f>
        <v>0</v>
      </c>
      <c r="AH30" s="338">
        <f>-IF(Financiamiento!$F$31*12+$A29&lt;=pagoint!AH$11,0,IPMT(Financiamiento!$F$27/12,1,Financiamiento!$F$31*12,Financiamiento!$E60))</f>
        <v>0</v>
      </c>
      <c r="AI30" s="338">
        <f>-IF(Financiamiento!$F$31*12+$A29&lt;=pagoint!AI$11,0,IPMT(Financiamiento!$F$27/12,1,Financiamiento!$F$31*12,Financiamiento!$E60))</f>
        <v>0</v>
      </c>
      <c r="AJ30" s="338">
        <f>-IF(Financiamiento!$F$31*12+$A29&lt;=pagoint!AJ$11,0,IPMT(Financiamiento!$F$27/12,1,Financiamiento!$F$31*12,Financiamiento!$E60))</f>
        <v>0</v>
      </c>
      <c r="AK30" s="338">
        <f>-IF(Financiamiento!$F$31*12+$A29&lt;=pagoint!AK$11,0,IPMT(Financiamiento!$F$27/12,1,Financiamiento!$F$31*12,Financiamiento!$E60))</f>
        <v>0</v>
      </c>
      <c r="AL30" s="338">
        <f>-IF(Financiamiento!$F$31*12+$A29&lt;=pagoint!AL$11,0,IPMT(Financiamiento!$F$27/12,1,Financiamiento!$F$31*12,Financiamiento!$E60))</f>
        <v>0</v>
      </c>
      <c r="AM30" s="338">
        <f>-IF(Financiamiento!$F$31*12+$A29&lt;=pagoint!AM$11,0,IPMT(Financiamiento!$F$27/12,1,Financiamiento!$F$31*12,Financiamiento!$E60))</f>
        <v>0</v>
      </c>
      <c r="AN30" s="338">
        <f>-IF(Financiamiento!$F$31*12+$A29&lt;=pagoint!AN$11,0,IPMT(Financiamiento!$F$27/12,1,Financiamiento!$F$31*12,Financiamiento!$E60))</f>
        <v>0</v>
      </c>
      <c r="AO30" s="338">
        <f>-IF(Financiamiento!$F$31*12+$A29&lt;=pagoint!AO$11,0,IPMT(Financiamiento!$F$27/12,1,Financiamiento!$F$31*12,Financiamiento!$E60))</f>
        <v>0</v>
      </c>
      <c r="AP30" s="338">
        <f>-IF(Financiamiento!$F$31*12+$A29&lt;=pagoint!AP$11,0,IPMT(Financiamiento!$F$27/12,1,Financiamiento!$F$31*12,Financiamiento!$E60))</f>
        <v>0</v>
      </c>
      <c r="AQ30" s="338">
        <f>-IF(Financiamiento!$F$31*12+$A29&lt;=pagoint!AQ$11,0,IPMT(Financiamiento!$F$27/12,1,Financiamiento!$F$31*12,Financiamiento!$E60))</f>
        <v>0</v>
      </c>
      <c r="AR30" s="338">
        <f>-IF(Financiamiento!$F$31*12+$A29&lt;=pagoint!AR$11,0,IPMT(Financiamiento!$F$27/12,1,Financiamiento!$F$31*12,Financiamiento!$E60))</f>
        <v>0</v>
      </c>
      <c r="AS30" s="338">
        <f>-IF(Financiamiento!$F$31*12+$A29&lt;=pagoint!AS$11,0,IPMT(Financiamiento!$F$27/12,1,Financiamiento!$F$31*12,Financiamiento!$E60))</f>
        <v>0</v>
      </c>
      <c r="AT30" s="338">
        <f>-IF(Financiamiento!$F$31*12+$A29&lt;=pagoint!AT$11,0,IPMT(Financiamiento!$F$27/12,1,Financiamiento!$F$31*12,Financiamiento!$E60))</f>
        <v>0</v>
      </c>
      <c r="AU30" s="338">
        <f>-IF(Financiamiento!$F$31*12+$A29&lt;=pagoint!AU$11,0,IPMT(Financiamiento!$F$27/12,1,Financiamiento!$F$31*12,Financiamiento!$E60))</f>
        <v>0</v>
      </c>
      <c r="AV30" s="338">
        <f>-IF(Financiamiento!$F$31*12+$A29&lt;=pagoint!AV$11,0,IPMT(Financiamiento!$F$27/12,1,Financiamiento!$F$31*12,Financiamiento!$E60))</f>
        <v>0</v>
      </c>
      <c r="AW30" s="338">
        <f>-IF(Financiamiento!$F$31*12+$A29&lt;=pagoint!AW$11,0,IPMT(Financiamiento!$F$27/12,1,Financiamiento!$F$31*12,Financiamiento!$E60))</f>
        <v>0</v>
      </c>
      <c r="AX30" s="338">
        <f>-IF(Financiamiento!$F$31*12+$A29&lt;=pagoint!AX$11,0,IPMT(Financiamiento!$F$27/12,1,Financiamiento!$F$31*12,Financiamiento!$E60))</f>
        <v>0</v>
      </c>
      <c r="AY30" s="338">
        <f>-IF(Financiamiento!$F$31*12+$A29&lt;=pagoint!AY$11,0,IPMT(Financiamiento!$F$27/12,1,Financiamiento!$F$31*12,Financiamiento!$E60))</f>
        <v>0</v>
      </c>
      <c r="AZ30" s="338">
        <f>-IF(Financiamiento!$F$31*12+$A29&lt;=pagoint!AZ$11,0,IPMT(Financiamiento!$F$27/12,1,Financiamiento!$F$31*12,Financiamiento!$E60))</f>
        <v>0</v>
      </c>
      <c r="BA30" s="338">
        <f>-IF(Financiamiento!$F$31*12+$A29&lt;=pagoint!BA$11,0,IPMT(Financiamiento!$F$27/12,1,Financiamiento!$F$31*12,Financiamiento!$E60))</f>
        <v>0</v>
      </c>
      <c r="BB30" s="338">
        <f>-IF(Financiamiento!$F$31*12+$A29&lt;=pagoint!BB$11,0,IPMT(Financiamiento!$F$27/12,1,Financiamiento!$F$31*12,Financiamiento!$E60))</f>
        <v>0</v>
      </c>
      <c r="BC30" s="338">
        <f>-IF(Financiamiento!$F$31*12+$A29&lt;=pagoint!BC$11,0,IPMT(Financiamiento!$F$27/12,1,Financiamiento!$F$31*12,Financiamiento!$E60))</f>
        <v>0</v>
      </c>
      <c r="BD30" s="338">
        <f>-IF(Financiamiento!$F$31*12+$A29&lt;=pagoint!BD$11,0,IPMT(Financiamiento!$F$27/12,1,Financiamiento!$F$31*12,Financiamiento!$E60))</f>
        <v>0</v>
      </c>
      <c r="BE30" s="338">
        <f>-IF(Financiamiento!$F$31*12+$A29&lt;=pagoint!BE$11,0,IPMT(Financiamiento!$F$27/12,1,Financiamiento!$F$31*12,Financiamiento!$E60))</f>
        <v>0</v>
      </c>
      <c r="BF30" s="338">
        <f>-IF(Financiamiento!$F$31*12+$A29&lt;=pagoint!BF$11,0,IPMT(Financiamiento!$F$27/12,1,Financiamiento!$F$31*12,Financiamiento!$E60))</f>
        <v>0</v>
      </c>
      <c r="BG30" s="338">
        <f>-IF(Financiamiento!$F$31*12+$A29&lt;=pagoint!BG$11,0,IPMT(Financiamiento!$F$27/12,1,Financiamiento!$F$31*12,Financiamiento!$E60))</f>
        <v>0</v>
      </c>
      <c r="BH30" s="338">
        <f>-IF(Financiamiento!$F$31*12+$A29&lt;=pagoint!BH$11,0,IPMT(Financiamiento!$F$27/12,1,Financiamiento!$F$31*12,Financiamiento!$E60))</f>
        <v>0</v>
      </c>
      <c r="BI30" s="338">
        <f>-IF(Financiamiento!$F$31*12+$A29&lt;=pagoint!BI$11,0,IPMT(Financiamiento!$F$27/12,1,Financiamiento!$F$31*12,Financiamiento!$E60))</f>
        <v>0</v>
      </c>
      <c r="BJ30" s="338">
        <f>-IF(Financiamiento!$F$31*12+$A29&lt;=pagoint!BJ$11,0,IPMT(Financiamiento!$F$27/12,1,Financiamiento!$F$31*12,Financiamiento!$E60))</f>
        <v>0</v>
      </c>
    </row>
    <row r="31" spans="1:62">
      <c r="A31" s="338">
        <v>19</v>
      </c>
      <c r="B31" s="337" t="s">
        <v>174</v>
      </c>
      <c r="U31" s="338">
        <f>-IF(Financiamiento!$F$31*12+$A30&lt;=pagoint!U$11,0,IPMT(Financiamiento!$F$27/12,1,Financiamiento!$F$31*12,Financiamiento!$E61))</f>
        <v>0</v>
      </c>
      <c r="V31" s="338">
        <f>-IF(Financiamiento!$F$31*12+$A30&lt;=pagoint!V$11,0,IPMT(Financiamiento!$F$27/12,1,Financiamiento!$F$31*12,Financiamiento!$E61))</f>
        <v>0</v>
      </c>
      <c r="W31" s="338">
        <f>-IF(Financiamiento!$F$31*12+$A30&lt;=pagoint!W$11,0,IPMT(Financiamiento!$F$27/12,1,Financiamiento!$F$31*12,Financiamiento!$E61))</f>
        <v>0</v>
      </c>
      <c r="X31" s="338">
        <f>-IF(Financiamiento!$F$31*12+$A30&lt;=pagoint!X$11,0,IPMT(Financiamiento!$F$27/12,1,Financiamiento!$F$31*12,Financiamiento!$E61))</f>
        <v>0</v>
      </c>
      <c r="Y31" s="338">
        <f>-IF(Financiamiento!$F$31*12+$A30&lt;=pagoint!Y$11,0,IPMT(Financiamiento!$F$27/12,1,Financiamiento!$F$31*12,Financiamiento!$E61))</f>
        <v>0</v>
      </c>
      <c r="Z31" s="338">
        <f>-IF(Financiamiento!$F$31*12+$A30&lt;=pagoint!Z$11,0,IPMT(Financiamiento!$F$27/12,1,Financiamiento!$F$31*12,Financiamiento!$E61))</f>
        <v>0</v>
      </c>
      <c r="AA31" s="338">
        <f>-IF(Financiamiento!$F$31*12+$A30&lt;=pagoint!AA$11,0,IPMT(Financiamiento!$F$27/12,1,Financiamiento!$F$31*12,Financiamiento!$E61))</f>
        <v>0</v>
      </c>
      <c r="AB31" s="338">
        <f>-IF(Financiamiento!$F$31*12+$A30&lt;=pagoint!AB$11,0,IPMT(Financiamiento!$F$27/12,1,Financiamiento!$F$31*12,Financiamiento!$E61))</f>
        <v>0</v>
      </c>
      <c r="AC31" s="338">
        <f>-IF(Financiamiento!$F$31*12+$A30&lt;=pagoint!AC$11,0,IPMT(Financiamiento!$F$27/12,1,Financiamiento!$F$31*12,Financiamiento!$E61))</f>
        <v>0</v>
      </c>
      <c r="AD31" s="338">
        <f>-IF(Financiamiento!$F$31*12+$A30&lt;=pagoint!AD$11,0,IPMT(Financiamiento!$F$27/12,1,Financiamiento!$F$31*12,Financiamiento!$E61))</f>
        <v>0</v>
      </c>
      <c r="AE31" s="338">
        <f>-IF(Financiamiento!$F$31*12+$A30&lt;=pagoint!AE$11,0,IPMT(Financiamiento!$F$27/12,1,Financiamiento!$F$31*12,Financiamiento!$E61))</f>
        <v>0</v>
      </c>
      <c r="AF31" s="338">
        <f>-IF(Financiamiento!$F$31*12+$A30&lt;=pagoint!AF$11,0,IPMT(Financiamiento!$F$27/12,1,Financiamiento!$F$31*12,Financiamiento!$E61))</f>
        <v>0</v>
      </c>
      <c r="AG31" s="338">
        <f>-IF(Financiamiento!$F$31*12+$A30&lt;=pagoint!AG$11,0,IPMT(Financiamiento!$F$27/12,1,Financiamiento!$F$31*12,Financiamiento!$E61))</f>
        <v>0</v>
      </c>
      <c r="AH31" s="338">
        <f>-IF(Financiamiento!$F$31*12+$A30&lt;=pagoint!AH$11,0,IPMT(Financiamiento!$F$27/12,1,Financiamiento!$F$31*12,Financiamiento!$E61))</f>
        <v>0</v>
      </c>
      <c r="AI31" s="338">
        <f>-IF(Financiamiento!$F$31*12+$A30&lt;=pagoint!AI$11,0,IPMT(Financiamiento!$F$27/12,1,Financiamiento!$F$31*12,Financiamiento!$E61))</f>
        <v>0</v>
      </c>
      <c r="AJ31" s="338">
        <f>-IF(Financiamiento!$F$31*12+$A30&lt;=pagoint!AJ$11,0,IPMT(Financiamiento!$F$27/12,1,Financiamiento!$F$31*12,Financiamiento!$E61))</f>
        <v>0</v>
      </c>
      <c r="AK31" s="338">
        <f>-IF(Financiamiento!$F$31*12+$A30&lt;=pagoint!AK$11,0,IPMT(Financiamiento!$F$27/12,1,Financiamiento!$F$31*12,Financiamiento!$E61))</f>
        <v>0</v>
      </c>
      <c r="AL31" s="338">
        <f>-IF(Financiamiento!$F$31*12+$A30&lt;=pagoint!AL$11,0,IPMT(Financiamiento!$F$27/12,1,Financiamiento!$F$31*12,Financiamiento!$E61))</f>
        <v>0</v>
      </c>
      <c r="AM31" s="338">
        <f>-IF(Financiamiento!$F$31*12+$A30&lt;=pagoint!AM$11,0,IPMT(Financiamiento!$F$27/12,1,Financiamiento!$F$31*12,Financiamiento!$E61))</f>
        <v>0</v>
      </c>
      <c r="AN31" s="338">
        <f>-IF(Financiamiento!$F$31*12+$A30&lt;=pagoint!AN$11,0,IPMT(Financiamiento!$F$27/12,1,Financiamiento!$F$31*12,Financiamiento!$E61))</f>
        <v>0</v>
      </c>
      <c r="AO31" s="338">
        <f>-IF(Financiamiento!$F$31*12+$A30&lt;=pagoint!AO$11,0,IPMT(Financiamiento!$F$27/12,1,Financiamiento!$F$31*12,Financiamiento!$E61))</f>
        <v>0</v>
      </c>
      <c r="AP31" s="338">
        <f>-IF(Financiamiento!$F$31*12+$A30&lt;=pagoint!AP$11,0,IPMT(Financiamiento!$F$27/12,1,Financiamiento!$F$31*12,Financiamiento!$E61))</f>
        <v>0</v>
      </c>
      <c r="AQ31" s="338">
        <f>-IF(Financiamiento!$F$31*12+$A30&lt;=pagoint!AQ$11,0,IPMT(Financiamiento!$F$27/12,1,Financiamiento!$F$31*12,Financiamiento!$E61))</f>
        <v>0</v>
      </c>
      <c r="AR31" s="338">
        <f>-IF(Financiamiento!$F$31*12+$A30&lt;=pagoint!AR$11,0,IPMT(Financiamiento!$F$27/12,1,Financiamiento!$F$31*12,Financiamiento!$E61))</f>
        <v>0</v>
      </c>
      <c r="AS31" s="338">
        <f>-IF(Financiamiento!$F$31*12+$A30&lt;=pagoint!AS$11,0,IPMT(Financiamiento!$F$27/12,1,Financiamiento!$F$31*12,Financiamiento!$E61))</f>
        <v>0</v>
      </c>
      <c r="AT31" s="338">
        <f>-IF(Financiamiento!$F$31*12+$A30&lt;=pagoint!AT$11,0,IPMT(Financiamiento!$F$27/12,1,Financiamiento!$F$31*12,Financiamiento!$E61))</f>
        <v>0</v>
      </c>
      <c r="AU31" s="338">
        <f>-IF(Financiamiento!$F$31*12+$A30&lt;=pagoint!AU$11,0,IPMT(Financiamiento!$F$27/12,1,Financiamiento!$F$31*12,Financiamiento!$E61))</f>
        <v>0</v>
      </c>
      <c r="AV31" s="338">
        <f>-IF(Financiamiento!$F$31*12+$A30&lt;=pagoint!AV$11,0,IPMT(Financiamiento!$F$27/12,1,Financiamiento!$F$31*12,Financiamiento!$E61))</f>
        <v>0</v>
      </c>
      <c r="AW31" s="338">
        <f>-IF(Financiamiento!$F$31*12+$A30&lt;=pagoint!AW$11,0,IPMT(Financiamiento!$F$27/12,1,Financiamiento!$F$31*12,Financiamiento!$E61))</f>
        <v>0</v>
      </c>
      <c r="AX31" s="338">
        <f>-IF(Financiamiento!$F$31*12+$A30&lt;=pagoint!AX$11,0,IPMT(Financiamiento!$F$27/12,1,Financiamiento!$F$31*12,Financiamiento!$E61))</f>
        <v>0</v>
      </c>
      <c r="AY31" s="338">
        <f>-IF(Financiamiento!$F$31*12+$A30&lt;=pagoint!AY$11,0,IPMT(Financiamiento!$F$27/12,1,Financiamiento!$F$31*12,Financiamiento!$E61))</f>
        <v>0</v>
      </c>
      <c r="AZ31" s="338">
        <f>-IF(Financiamiento!$F$31*12+$A30&lt;=pagoint!AZ$11,0,IPMT(Financiamiento!$F$27/12,1,Financiamiento!$F$31*12,Financiamiento!$E61))</f>
        <v>0</v>
      </c>
      <c r="BA31" s="338">
        <f>-IF(Financiamiento!$F$31*12+$A30&lt;=pagoint!BA$11,0,IPMT(Financiamiento!$F$27/12,1,Financiamiento!$F$31*12,Financiamiento!$E61))</f>
        <v>0</v>
      </c>
      <c r="BB31" s="338">
        <f>-IF(Financiamiento!$F$31*12+$A30&lt;=pagoint!BB$11,0,IPMT(Financiamiento!$F$27/12,1,Financiamiento!$F$31*12,Financiamiento!$E61))</f>
        <v>0</v>
      </c>
      <c r="BC31" s="338">
        <f>-IF(Financiamiento!$F$31*12+$A30&lt;=pagoint!BC$11,0,IPMT(Financiamiento!$F$27/12,1,Financiamiento!$F$31*12,Financiamiento!$E61))</f>
        <v>0</v>
      </c>
      <c r="BD31" s="338">
        <f>-IF(Financiamiento!$F$31*12+$A30&lt;=pagoint!BD$11,0,IPMT(Financiamiento!$F$27/12,1,Financiamiento!$F$31*12,Financiamiento!$E61))</f>
        <v>0</v>
      </c>
      <c r="BE31" s="338">
        <f>-IF(Financiamiento!$F$31*12+$A30&lt;=pagoint!BE$11,0,IPMT(Financiamiento!$F$27/12,1,Financiamiento!$F$31*12,Financiamiento!$E61))</f>
        <v>0</v>
      </c>
      <c r="BF31" s="338">
        <f>-IF(Financiamiento!$F$31*12+$A30&lt;=pagoint!BF$11,0,IPMT(Financiamiento!$F$27/12,1,Financiamiento!$F$31*12,Financiamiento!$E61))</f>
        <v>0</v>
      </c>
      <c r="BG31" s="338">
        <f>-IF(Financiamiento!$F$31*12+$A30&lt;=pagoint!BG$11,0,IPMT(Financiamiento!$F$27/12,1,Financiamiento!$F$31*12,Financiamiento!$E61))</f>
        <v>0</v>
      </c>
      <c r="BH31" s="338">
        <f>-IF(Financiamiento!$F$31*12+$A30&lt;=pagoint!BH$11,0,IPMT(Financiamiento!$F$27/12,1,Financiamiento!$F$31*12,Financiamiento!$E61))</f>
        <v>0</v>
      </c>
      <c r="BI31" s="338">
        <f>-IF(Financiamiento!$F$31*12+$A30&lt;=pagoint!BI$11,0,IPMT(Financiamiento!$F$27/12,1,Financiamiento!$F$31*12,Financiamiento!$E61))</f>
        <v>0</v>
      </c>
      <c r="BJ31" s="338">
        <f>-IF(Financiamiento!$F$31*12+$A30&lt;=pagoint!BJ$11,0,IPMT(Financiamiento!$F$27/12,1,Financiamiento!$F$31*12,Financiamiento!$E61))</f>
        <v>0</v>
      </c>
    </row>
    <row r="32" spans="1:62">
      <c r="A32" s="338">
        <v>20</v>
      </c>
      <c r="B32" s="337" t="s">
        <v>175</v>
      </c>
      <c r="V32" s="338">
        <f>-IF(Financiamiento!$F$31*12+$A31&lt;=pagoint!V$11,0,IPMT(Financiamiento!$F$27/12,1,Financiamiento!$F$31*12,Financiamiento!$E62))</f>
        <v>0</v>
      </c>
      <c r="W32" s="338">
        <f>-IF(Financiamiento!$F$31*12+$A31&lt;=pagoint!W$11,0,IPMT(Financiamiento!$F$27/12,1,Financiamiento!$F$31*12,Financiamiento!$E62))</f>
        <v>0</v>
      </c>
      <c r="X32" s="338">
        <f>-IF(Financiamiento!$F$31*12+$A31&lt;=pagoint!X$11,0,IPMT(Financiamiento!$F$27/12,1,Financiamiento!$F$31*12,Financiamiento!$E62))</f>
        <v>0</v>
      </c>
      <c r="Y32" s="338">
        <f>-IF(Financiamiento!$F$31*12+$A31&lt;=pagoint!Y$11,0,IPMT(Financiamiento!$F$27/12,1,Financiamiento!$F$31*12,Financiamiento!$E62))</f>
        <v>0</v>
      </c>
      <c r="Z32" s="338">
        <f>-IF(Financiamiento!$F$31*12+$A31&lt;=pagoint!Z$11,0,IPMT(Financiamiento!$F$27/12,1,Financiamiento!$F$31*12,Financiamiento!$E62))</f>
        <v>0</v>
      </c>
      <c r="AA32" s="338">
        <f>-IF(Financiamiento!$F$31*12+$A31&lt;=pagoint!AA$11,0,IPMT(Financiamiento!$F$27/12,1,Financiamiento!$F$31*12,Financiamiento!$E62))</f>
        <v>0</v>
      </c>
      <c r="AB32" s="338">
        <f>-IF(Financiamiento!$F$31*12+$A31&lt;=pagoint!AB$11,0,IPMT(Financiamiento!$F$27/12,1,Financiamiento!$F$31*12,Financiamiento!$E62))</f>
        <v>0</v>
      </c>
      <c r="AC32" s="338">
        <f>-IF(Financiamiento!$F$31*12+$A31&lt;=pagoint!AC$11,0,IPMT(Financiamiento!$F$27/12,1,Financiamiento!$F$31*12,Financiamiento!$E62))</f>
        <v>0</v>
      </c>
      <c r="AD32" s="338">
        <f>-IF(Financiamiento!$F$31*12+$A31&lt;=pagoint!AD$11,0,IPMT(Financiamiento!$F$27/12,1,Financiamiento!$F$31*12,Financiamiento!$E62))</f>
        <v>0</v>
      </c>
      <c r="AE32" s="338">
        <f>-IF(Financiamiento!$F$31*12+$A31&lt;=pagoint!AE$11,0,IPMT(Financiamiento!$F$27/12,1,Financiamiento!$F$31*12,Financiamiento!$E62))</f>
        <v>0</v>
      </c>
      <c r="AF32" s="338">
        <f>-IF(Financiamiento!$F$31*12+$A31&lt;=pagoint!AF$11,0,IPMT(Financiamiento!$F$27/12,1,Financiamiento!$F$31*12,Financiamiento!$E62))</f>
        <v>0</v>
      </c>
      <c r="AG32" s="338">
        <f>-IF(Financiamiento!$F$31*12+$A31&lt;=pagoint!AG$11,0,IPMT(Financiamiento!$F$27/12,1,Financiamiento!$F$31*12,Financiamiento!$E62))</f>
        <v>0</v>
      </c>
      <c r="AH32" s="338">
        <f>-IF(Financiamiento!$F$31*12+$A31&lt;=pagoint!AH$11,0,IPMT(Financiamiento!$F$27/12,1,Financiamiento!$F$31*12,Financiamiento!$E62))</f>
        <v>0</v>
      </c>
      <c r="AI32" s="338">
        <f>-IF(Financiamiento!$F$31*12+$A31&lt;=pagoint!AI$11,0,IPMT(Financiamiento!$F$27/12,1,Financiamiento!$F$31*12,Financiamiento!$E62))</f>
        <v>0</v>
      </c>
      <c r="AJ32" s="338">
        <f>-IF(Financiamiento!$F$31*12+$A31&lt;=pagoint!AJ$11,0,IPMT(Financiamiento!$F$27/12,1,Financiamiento!$F$31*12,Financiamiento!$E62))</f>
        <v>0</v>
      </c>
      <c r="AK32" s="338">
        <f>-IF(Financiamiento!$F$31*12+$A31&lt;=pagoint!AK$11,0,IPMT(Financiamiento!$F$27/12,1,Financiamiento!$F$31*12,Financiamiento!$E62))</f>
        <v>0</v>
      </c>
      <c r="AL32" s="338">
        <f>-IF(Financiamiento!$F$31*12+$A31&lt;=pagoint!AL$11,0,IPMT(Financiamiento!$F$27/12,1,Financiamiento!$F$31*12,Financiamiento!$E62))</f>
        <v>0</v>
      </c>
      <c r="AM32" s="338">
        <f>-IF(Financiamiento!$F$31*12+$A31&lt;=pagoint!AM$11,0,IPMT(Financiamiento!$F$27/12,1,Financiamiento!$F$31*12,Financiamiento!$E62))</f>
        <v>0</v>
      </c>
      <c r="AN32" s="338">
        <f>-IF(Financiamiento!$F$31*12+$A31&lt;=pagoint!AN$11,0,IPMT(Financiamiento!$F$27/12,1,Financiamiento!$F$31*12,Financiamiento!$E62))</f>
        <v>0</v>
      </c>
      <c r="AO32" s="338">
        <f>-IF(Financiamiento!$F$31*12+$A31&lt;=pagoint!AO$11,0,IPMT(Financiamiento!$F$27/12,1,Financiamiento!$F$31*12,Financiamiento!$E62))</f>
        <v>0</v>
      </c>
      <c r="AP32" s="338">
        <f>-IF(Financiamiento!$F$31*12+$A31&lt;=pagoint!AP$11,0,IPMT(Financiamiento!$F$27/12,1,Financiamiento!$F$31*12,Financiamiento!$E62))</f>
        <v>0</v>
      </c>
      <c r="AQ32" s="338">
        <f>-IF(Financiamiento!$F$31*12+$A31&lt;=pagoint!AQ$11,0,IPMT(Financiamiento!$F$27/12,1,Financiamiento!$F$31*12,Financiamiento!$E62))</f>
        <v>0</v>
      </c>
      <c r="AR32" s="338">
        <f>-IF(Financiamiento!$F$31*12+$A31&lt;=pagoint!AR$11,0,IPMT(Financiamiento!$F$27/12,1,Financiamiento!$F$31*12,Financiamiento!$E62))</f>
        <v>0</v>
      </c>
      <c r="AS32" s="338">
        <f>-IF(Financiamiento!$F$31*12+$A31&lt;=pagoint!AS$11,0,IPMT(Financiamiento!$F$27/12,1,Financiamiento!$F$31*12,Financiamiento!$E62))</f>
        <v>0</v>
      </c>
      <c r="AT32" s="338">
        <f>-IF(Financiamiento!$F$31*12+$A31&lt;=pagoint!AT$11,0,IPMT(Financiamiento!$F$27/12,1,Financiamiento!$F$31*12,Financiamiento!$E62))</f>
        <v>0</v>
      </c>
      <c r="AU32" s="338">
        <f>-IF(Financiamiento!$F$31*12+$A31&lt;=pagoint!AU$11,0,IPMT(Financiamiento!$F$27/12,1,Financiamiento!$F$31*12,Financiamiento!$E62))</f>
        <v>0</v>
      </c>
      <c r="AV32" s="338">
        <f>-IF(Financiamiento!$F$31*12+$A31&lt;=pagoint!AV$11,0,IPMT(Financiamiento!$F$27/12,1,Financiamiento!$F$31*12,Financiamiento!$E62))</f>
        <v>0</v>
      </c>
      <c r="AW32" s="338">
        <f>-IF(Financiamiento!$F$31*12+$A31&lt;=pagoint!AW$11,0,IPMT(Financiamiento!$F$27/12,1,Financiamiento!$F$31*12,Financiamiento!$E62))</f>
        <v>0</v>
      </c>
      <c r="AX32" s="338">
        <f>-IF(Financiamiento!$F$31*12+$A31&lt;=pagoint!AX$11,0,IPMT(Financiamiento!$F$27/12,1,Financiamiento!$F$31*12,Financiamiento!$E62))</f>
        <v>0</v>
      </c>
      <c r="AY32" s="338">
        <f>-IF(Financiamiento!$F$31*12+$A31&lt;=pagoint!AY$11,0,IPMT(Financiamiento!$F$27/12,1,Financiamiento!$F$31*12,Financiamiento!$E62))</f>
        <v>0</v>
      </c>
      <c r="AZ32" s="338">
        <f>-IF(Financiamiento!$F$31*12+$A31&lt;=pagoint!AZ$11,0,IPMT(Financiamiento!$F$27/12,1,Financiamiento!$F$31*12,Financiamiento!$E62))</f>
        <v>0</v>
      </c>
      <c r="BA32" s="338">
        <f>-IF(Financiamiento!$F$31*12+$A31&lt;=pagoint!BA$11,0,IPMT(Financiamiento!$F$27/12,1,Financiamiento!$F$31*12,Financiamiento!$E62))</f>
        <v>0</v>
      </c>
      <c r="BB32" s="338">
        <f>-IF(Financiamiento!$F$31*12+$A31&lt;=pagoint!BB$11,0,IPMT(Financiamiento!$F$27/12,1,Financiamiento!$F$31*12,Financiamiento!$E62))</f>
        <v>0</v>
      </c>
      <c r="BC32" s="338">
        <f>-IF(Financiamiento!$F$31*12+$A31&lt;=pagoint!BC$11,0,IPMT(Financiamiento!$F$27/12,1,Financiamiento!$F$31*12,Financiamiento!$E62))</f>
        <v>0</v>
      </c>
      <c r="BD32" s="338">
        <f>-IF(Financiamiento!$F$31*12+$A31&lt;=pagoint!BD$11,0,IPMT(Financiamiento!$F$27/12,1,Financiamiento!$F$31*12,Financiamiento!$E62))</f>
        <v>0</v>
      </c>
      <c r="BE32" s="338">
        <f>-IF(Financiamiento!$F$31*12+$A31&lt;=pagoint!BE$11,0,IPMT(Financiamiento!$F$27/12,1,Financiamiento!$F$31*12,Financiamiento!$E62))</f>
        <v>0</v>
      </c>
      <c r="BF32" s="338">
        <f>-IF(Financiamiento!$F$31*12+$A31&lt;=pagoint!BF$11,0,IPMT(Financiamiento!$F$27/12,1,Financiamiento!$F$31*12,Financiamiento!$E62))</f>
        <v>0</v>
      </c>
      <c r="BG32" s="338">
        <f>-IF(Financiamiento!$F$31*12+$A31&lt;=pagoint!BG$11,0,IPMT(Financiamiento!$F$27/12,1,Financiamiento!$F$31*12,Financiamiento!$E62))</f>
        <v>0</v>
      </c>
      <c r="BH32" s="338">
        <f>-IF(Financiamiento!$F$31*12+$A31&lt;=pagoint!BH$11,0,IPMT(Financiamiento!$F$27/12,1,Financiamiento!$F$31*12,Financiamiento!$E62))</f>
        <v>0</v>
      </c>
      <c r="BI32" s="338">
        <f>-IF(Financiamiento!$F$31*12+$A31&lt;=pagoint!BI$11,0,IPMT(Financiamiento!$F$27/12,1,Financiamiento!$F$31*12,Financiamiento!$E62))</f>
        <v>0</v>
      </c>
      <c r="BJ32" s="338">
        <f>-IF(Financiamiento!$F$31*12+$A31&lt;=pagoint!BJ$11,0,IPMT(Financiamiento!$F$27/12,1,Financiamiento!$F$31*12,Financiamiento!$E62))</f>
        <v>0</v>
      </c>
    </row>
    <row r="33" spans="1:62">
      <c r="A33" s="338">
        <v>21</v>
      </c>
      <c r="B33" s="337" t="s">
        <v>176</v>
      </c>
      <c r="W33" s="338">
        <f>-IF(Financiamiento!$F$31*12+$A32&lt;=pagoint!W$11,0,IPMT(Financiamiento!$F$27/12,1,Financiamiento!$F$31*12,Financiamiento!$E63))</f>
        <v>0</v>
      </c>
      <c r="X33" s="338">
        <f>-IF(Financiamiento!$F$31*12+$A32&lt;=pagoint!X$11,0,IPMT(Financiamiento!$F$27/12,1,Financiamiento!$F$31*12,Financiamiento!$E63))</f>
        <v>0</v>
      </c>
      <c r="Y33" s="338">
        <f>-IF(Financiamiento!$F$31*12+$A32&lt;=pagoint!Y$11,0,IPMT(Financiamiento!$F$27/12,1,Financiamiento!$F$31*12,Financiamiento!$E63))</f>
        <v>0</v>
      </c>
      <c r="Z33" s="338">
        <f>-IF(Financiamiento!$F$31*12+$A32&lt;=pagoint!Z$11,0,IPMT(Financiamiento!$F$27/12,1,Financiamiento!$F$31*12,Financiamiento!$E63))</f>
        <v>0</v>
      </c>
      <c r="AA33" s="338">
        <f>-IF(Financiamiento!$F$31*12+$A32&lt;=pagoint!AA$11,0,IPMT(Financiamiento!$F$27/12,1,Financiamiento!$F$31*12,Financiamiento!$E63))</f>
        <v>0</v>
      </c>
      <c r="AB33" s="338">
        <f>-IF(Financiamiento!$F$31*12+$A32&lt;=pagoint!AB$11,0,IPMT(Financiamiento!$F$27/12,1,Financiamiento!$F$31*12,Financiamiento!$E63))</f>
        <v>0</v>
      </c>
      <c r="AC33" s="338">
        <f>-IF(Financiamiento!$F$31*12+$A32&lt;=pagoint!AC$11,0,IPMT(Financiamiento!$F$27/12,1,Financiamiento!$F$31*12,Financiamiento!$E63))</f>
        <v>0</v>
      </c>
      <c r="AD33" s="338">
        <f>-IF(Financiamiento!$F$31*12+$A32&lt;=pagoint!AD$11,0,IPMT(Financiamiento!$F$27/12,1,Financiamiento!$F$31*12,Financiamiento!$E63))</f>
        <v>0</v>
      </c>
      <c r="AE33" s="338">
        <f>-IF(Financiamiento!$F$31*12+$A32&lt;=pagoint!AE$11,0,IPMT(Financiamiento!$F$27/12,1,Financiamiento!$F$31*12,Financiamiento!$E63))</f>
        <v>0</v>
      </c>
      <c r="AF33" s="338">
        <f>-IF(Financiamiento!$F$31*12+$A32&lt;=pagoint!AF$11,0,IPMT(Financiamiento!$F$27/12,1,Financiamiento!$F$31*12,Financiamiento!$E63))</f>
        <v>0</v>
      </c>
      <c r="AG33" s="338">
        <f>-IF(Financiamiento!$F$31*12+$A32&lt;=pagoint!AG$11,0,IPMT(Financiamiento!$F$27/12,1,Financiamiento!$F$31*12,Financiamiento!$E63))</f>
        <v>0</v>
      </c>
      <c r="AH33" s="338">
        <f>-IF(Financiamiento!$F$31*12+$A32&lt;=pagoint!AH$11,0,IPMT(Financiamiento!$F$27/12,1,Financiamiento!$F$31*12,Financiamiento!$E63))</f>
        <v>0</v>
      </c>
      <c r="AI33" s="338">
        <f>-IF(Financiamiento!$F$31*12+$A32&lt;=pagoint!AI$11,0,IPMT(Financiamiento!$F$27/12,1,Financiamiento!$F$31*12,Financiamiento!$E63))</f>
        <v>0</v>
      </c>
      <c r="AJ33" s="338">
        <f>-IF(Financiamiento!$F$31*12+$A32&lt;=pagoint!AJ$11,0,IPMT(Financiamiento!$F$27/12,1,Financiamiento!$F$31*12,Financiamiento!$E63))</f>
        <v>0</v>
      </c>
      <c r="AK33" s="338">
        <f>-IF(Financiamiento!$F$31*12+$A32&lt;=pagoint!AK$11,0,IPMT(Financiamiento!$F$27/12,1,Financiamiento!$F$31*12,Financiamiento!$E63))</f>
        <v>0</v>
      </c>
      <c r="AL33" s="338">
        <f>-IF(Financiamiento!$F$31*12+$A32&lt;=pagoint!AL$11,0,IPMT(Financiamiento!$F$27/12,1,Financiamiento!$F$31*12,Financiamiento!$E63))</f>
        <v>0</v>
      </c>
      <c r="AM33" s="338">
        <f>-IF(Financiamiento!$F$31*12+$A32&lt;=pagoint!AM$11,0,IPMT(Financiamiento!$F$27/12,1,Financiamiento!$F$31*12,Financiamiento!$E63))</f>
        <v>0</v>
      </c>
      <c r="AN33" s="338">
        <f>-IF(Financiamiento!$F$31*12+$A32&lt;=pagoint!AN$11,0,IPMT(Financiamiento!$F$27/12,1,Financiamiento!$F$31*12,Financiamiento!$E63))</f>
        <v>0</v>
      </c>
      <c r="AO33" s="338">
        <f>-IF(Financiamiento!$F$31*12+$A32&lt;=pagoint!AO$11,0,IPMT(Financiamiento!$F$27/12,1,Financiamiento!$F$31*12,Financiamiento!$E63))</f>
        <v>0</v>
      </c>
      <c r="AP33" s="338">
        <f>-IF(Financiamiento!$F$31*12+$A32&lt;=pagoint!AP$11,0,IPMT(Financiamiento!$F$27/12,1,Financiamiento!$F$31*12,Financiamiento!$E63))</f>
        <v>0</v>
      </c>
      <c r="AQ33" s="338">
        <f>-IF(Financiamiento!$F$31*12+$A32&lt;=pagoint!AQ$11,0,IPMT(Financiamiento!$F$27/12,1,Financiamiento!$F$31*12,Financiamiento!$E63))</f>
        <v>0</v>
      </c>
      <c r="AR33" s="338">
        <f>-IF(Financiamiento!$F$31*12+$A32&lt;=pagoint!AR$11,0,IPMT(Financiamiento!$F$27/12,1,Financiamiento!$F$31*12,Financiamiento!$E63))</f>
        <v>0</v>
      </c>
      <c r="AS33" s="338">
        <f>-IF(Financiamiento!$F$31*12+$A32&lt;=pagoint!AS$11,0,IPMT(Financiamiento!$F$27/12,1,Financiamiento!$F$31*12,Financiamiento!$E63))</f>
        <v>0</v>
      </c>
      <c r="AT33" s="338">
        <f>-IF(Financiamiento!$F$31*12+$A32&lt;=pagoint!AT$11,0,IPMT(Financiamiento!$F$27/12,1,Financiamiento!$F$31*12,Financiamiento!$E63))</f>
        <v>0</v>
      </c>
      <c r="AU33" s="338">
        <f>-IF(Financiamiento!$F$31*12+$A32&lt;=pagoint!AU$11,0,IPMT(Financiamiento!$F$27/12,1,Financiamiento!$F$31*12,Financiamiento!$E63))</f>
        <v>0</v>
      </c>
      <c r="AV33" s="338">
        <f>-IF(Financiamiento!$F$31*12+$A32&lt;=pagoint!AV$11,0,IPMT(Financiamiento!$F$27/12,1,Financiamiento!$F$31*12,Financiamiento!$E63))</f>
        <v>0</v>
      </c>
      <c r="AW33" s="338">
        <f>-IF(Financiamiento!$F$31*12+$A32&lt;=pagoint!AW$11,0,IPMT(Financiamiento!$F$27/12,1,Financiamiento!$F$31*12,Financiamiento!$E63))</f>
        <v>0</v>
      </c>
      <c r="AX33" s="338">
        <f>-IF(Financiamiento!$F$31*12+$A32&lt;=pagoint!AX$11,0,IPMT(Financiamiento!$F$27/12,1,Financiamiento!$F$31*12,Financiamiento!$E63))</f>
        <v>0</v>
      </c>
      <c r="AY33" s="338">
        <f>-IF(Financiamiento!$F$31*12+$A32&lt;=pagoint!AY$11,0,IPMT(Financiamiento!$F$27/12,1,Financiamiento!$F$31*12,Financiamiento!$E63))</f>
        <v>0</v>
      </c>
      <c r="AZ33" s="338">
        <f>-IF(Financiamiento!$F$31*12+$A32&lt;=pagoint!AZ$11,0,IPMT(Financiamiento!$F$27/12,1,Financiamiento!$F$31*12,Financiamiento!$E63))</f>
        <v>0</v>
      </c>
      <c r="BA33" s="338">
        <f>-IF(Financiamiento!$F$31*12+$A32&lt;=pagoint!BA$11,0,IPMT(Financiamiento!$F$27/12,1,Financiamiento!$F$31*12,Financiamiento!$E63))</f>
        <v>0</v>
      </c>
      <c r="BB33" s="338">
        <f>-IF(Financiamiento!$F$31*12+$A32&lt;=pagoint!BB$11,0,IPMT(Financiamiento!$F$27/12,1,Financiamiento!$F$31*12,Financiamiento!$E63))</f>
        <v>0</v>
      </c>
      <c r="BC33" s="338">
        <f>-IF(Financiamiento!$F$31*12+$A32&lt;=pagoint!BC$11,0,IPMT(Financiamiento!$F$27/12,1,Financiamiento!$F$31*12,Financiamiento!$E63))</f>
        <v>0</v>
      </c>
      <c r="BD33" s="338">
        <f>-IF(Financiamiento!$F$31*12+$A32&lt;=pagoint!BD$11,0,IPMT(Financiamiento!$F$27/12,1,Financiamiento!$F$31*12,Financiamiento!$E63))</f>
        <v>0</v>
      </c>
      <c r="BE33" s="338">
        <f>-IF(Financiamiento!$F$31*12+$A32&lt;=pagoint!BE$11,0,IPMT(Financiamiento!$F$27/12,1,Financiamiento!$F$31*12,Financiamiento!$E63))</f>
        <v>0</v>
      </c>
      <c r="BF33" s="338">
        <f>-IF(Financiamiento!$F$31*12+$A32&lt;=pagoint!BF$11,0,IPMT(Financiamiento!$F$27/12,1,Financiamiento!$F$31*12,Financiamiento!$E63))</f>
        <v>0</v>
      </c>
      <c r="BG33" s="338">
        <f>-IF(Financiamiento!$F$31*12+$A32&lt;=pagoint!BG$11,0,IPMT(Financiamiento!$F$27/12,1,Financiamiento!$F$31*12,Financiamiento!$E63))</f>
        <v>0</v>
      </c>
      <c r="BH33" s="338">
        <f>-IF(Financiamiento!$F$31*12+$A32&lt;=pagoint!BH$11,0,IPMT(Financiamiento!$F$27/12,1,Financiamiento!$F$31*12,Financiamiento!$E63))</f>
        <v>0</v>
      </c>
      <c r="BI33" s="338">
        <f>-IF(Financiamiento!$F$31*12+$A32&lt;=pagoint!BI$11,0,IPMT(Financiamiento!$F$27/12,1,Financiamiento!$F$31*12,Financiamiento!$E63))</f>
        <v>0</v>
      </c>
      <c r="BJ33" s="338">
        <f>-IF(Financiamiento!$F$31*12+$A32&lt;=pagoint!BJ$11,0,IPMT(Financiamiento!$F$27/12,1,Financiamiento!$F$31*12,Financiamiento!$E63))</f>
        <v>0</v>
      </c>
    </row>
    <row r="34" spans="1:62">
      <c r="A34" s="338">
        <v>22</v>
      </c>
      <c r="B34" s="337" t="s">
        <v>177</v>
      </c>
      <c r="X34" s="338">
        <f>-IF(Financiamiento!$F$31*12+$A33&lt;=pagoint!X$11,0,IPMT(Financiamiento!$F$27/12,1,Financiamiento!$F$31*12,Financiamiento!$E64))</f>
        <v>0</v>
      </c>
      <c r="Y34" s="338">
        <f>-IF(Financiamiento!$F$31*12+$A33&lt;=pagoint!Y$11,0,IPMT(Financiamiento!$F$27/12,1,Financiamiento!$F$31*12,Financiamiento!$E64))</f>
        <v>0</v>
      </c>
      <c r="Z34" s="338">
        <f>-IF(Financiamiento!$F$31*12+$A33&lt;=pagoint!Z$11,0,IPMT(Financiamiento!$F$27/12,1,Financiamiento!$F$31*12,Financiamiento!$E64))</f>
        <v>0</v>
      </c>
      <c r="AA34" s="338">
        <f>-IF(Financiamiento!$F$31*12+$A33&lt;=pagoint!AA$11,0,IPMT(Financiamiento!$F$27/12,1,Financiamiento!$F$31*12,Financiamiento!$E64))</f>
        <v>0</v>
      </c>
      <c r="AB34" s="338">
        <f>-IF(Financiamiento!$F$31*12+$A33&lt;=pagoint!AB$11,0,IPMT(Financiamiento!$F$27/12,1,Financiamiento!$F$31*12,Financiamiento!$E64))</f>
        <v>0</v>
      </c>
      <c r="AC34" s="338">
        <f>-IF(Financiamiento!$F$31*12+$A33&lt;=pagoint!AC$11,0,IPMT(Financiamiento!$F$27/12,1,Financiamiento!$F$31*12,Financiamiento!$E64))</f>
        <v>0</v>
      </c>
      <c r="AD34" s="338">
        <f>-IF(Financiamiento!$F$31*12+$A33&lt;=pagoint!AD$11,0,IPMT(Financiamiento!$F$27/12,1,Financiamiento!$F$31*12,Financiamiento!$E64))</f>
        <v>0</v>
      </c>
      <c r="AE34" s="338">
        <f>-IF(Financiamiento!$F$31*12+$A33&lt;=pagoint!AE$11,0,IPMT(Financiamiento!$F$27/12,1,Financiamiento!$F$31*12,Financiamiento!$E64))</f>
        <v>0</v>
      </c>
      <c r="AF34" s="338">
        <f>-IF(Financiamiento!$F$31*12+$A33&lt;=pagoint!AF$11,0,IPMT(Financiamiento!$F$27/12,1,Financiamiento!$F$31*12,Financiamiento!$E64))</f>
        <v>0</v>
      </c>
      <c r="AG34" s="338">
        <f>-IF(Financiamiento!$F$31*12+$A33&lt;=pagoint!AG$11,0,IPMT(Financiamiento!$F$27/12,1,Financiamiento!$F$31*12,Financiamiento!$E64))</f>
        <v>0</v>
      </c>
      <c r="AH34" s="338">
        <f>-IF(Financiamiento!$F$31*12+$A33&lt;=pagoint!AH$11,0,IPMT(Financiamiento!$F$27/12,1,Financiamiento!$F$31*12,Financiamiento!$E64))</f>
        <v>0</v>
      </c>
      <c r="AI34" s="338">
        <f>-IF(Financiamiento!$F$31*12+$A33&lt;=pagoint!AI$11,0,IPMT(Financiamiento!$F$27/12,1,Financiamiento!$F$31*12,Financiamiento!$E64))</f>
        <v>0</v>
      </c>
      <c r="AJ34" s="338">
        <f>-IF(Financiamiento!$F$31*12+$A33&lt;=pagoint!AJ$11,0,IPMT(Financiamiento!$F$27/12,1,Financiamiento!$F$31*12,Financiamiento!$E64))</f>
        <v>0</v>
      </c>
      <c r="AK34" s="338">
        <f>-IF(Financiamiento!$F$31*12+$A33&lt;=pagoint!AK$11,0,IPMT(Financiamiento!$F$27/12,1,Financiamiento!$F$31*12,Financiamiento!$E64))</f>
        <v>0</v>
      </c>
      <c r="AL34" s="338">
        <f>-IF(Financiamiento!$F$31*12+$A33&lt;=pagoint!AL$11,0,IPMT(Financiamiento!$F$27/12,1,Financiamiento!$F$31*12,Financiamiento!$E64))</f>
        <v>0</v>
      </c>
      <c r="AM34" s="338">
        <f>-IF(Financiamiento!$F$31*12+$A33&lt;=pagoint!AM$11,0,IPMT(Financiamiento!$F$27/12,1,Financiamiento!$F$31*12,Financiamiento!$E64))</f>
        <v>0</v>
      </c>
      <c r="AN34" s="338">
        <f>-IF(Financiamiento!$F$31*12+$A33&lt;=pagoint!AN$11,0,IPMT(Financiamiento!$F$27/12,1,Financiamiento!$F$31*12,Financiamiento!$E64))</f>
        <v>0</v>
      </c>
      <c r="AO34" s="338">
        <f>-IF(Financiamiento!$F$31*12+$A33&lt;=pagoint!AO$11,0,IPMT(Financiamiento!$F$27/12,1,Financiamiento!$F$31*12,Financiamiento!$E64))</f>
        <v>0</v>
      </c>
      <c r="AP34" s="338">
        <f>-IF(Financiamiento!$F$31*12+$A33&lt;=pagoint!AP$11,0,IPMT(Financiamiento!$F$27/12,1,Financiamiento!$F$31*12,Financiamiento!$E64))</f>
        <v>0</v>
      </c>
      <c r="AQ34" s="338">
        <f>-IF(Financiamiento!$F$31*12+$A33&lt;=pagoint!AQ$11,0,IPMT(Financiamiento!$F$27/12,1,Financiamiento!$F$31*12,Financiamiento!$E64))</f>
        <v>0</v>
      </c>
      <c r="AR34" s="338">
        <f>-IF(Financiamiento!$F$31*12+$A33&lt;=pagoint!AR$11,0,IPMT(Financiamiento!$F$27/12,1,Financiamiento!$F$31*12,Financiamiento!$E64))</f>
        <v>0</v>
      </c>
      <c r="AS34" s="338">
        <f>-IF(Financiamiento!$F$31*12+$A33&lt;=pagoint!AS$11,0,IPMT(Financiamiento!$F$27/12,1,Financiamiento!$F$31*12,Financiamiento!$E64))</f>
        <v>0</v>
      </c>
      <c r="AT34" s="338">
        <f>-IF(Financiamiento!$F$31*12+$A33&lt;=pagoint!AT$11,0,IPMT(Financiamiento!$F$27/12,1,Financiamiento!$F$31*12,Financiamiento!$E64))</f>
        <v>0</v>
      </c>
      <c r="AU34" s="338">
        <f>-IF(Financiamiento!$F$31*12+$A33&lt;=pagoint!AU$11,0,IPMT(Financiamiento!$F$27/12,1,Financiamiento!$F$31*12,Financiamiento!$E64))</f>
        <v>0</v>
      </c>
      <c r="AV34" s="338">
        <f>-IF(Financiamiento!$F$31*12+$A33&lt;=pagoint!AV$11,0,IPMT(Financiamiento!$F$27/12,1,Financiamiento!$F$31*12,Financiamiento!$E64))</f>
        <v>0</v>
      </c>
      <c r="AW34" s="338">
        <f>-IF(Financiamiento!$F$31*12+$A33&lt;=pagoint!AW$11,0,IPMT(Financiamiento!$F$27/12,1,Financiamiento!$F$31*12,Financiamiento!$E64))</f>
        <v>0</v>
      </c>
      <c r="AX34" s="338">
        <f>-IF(Financiamiento!$F$31*12+$A33&lt;=pagoint!AX$11,0,IPMT(Financiamiento!$F$27/12,1,Financiamiento!$F$31*12,Financiamiento!$E64))</f>
        <v>0</v>
      </c>
      <c r="AY34" s="338">
        <f>-IF(Financiamiento!$F$31*12+$A33&lt;=pagoint!AY$11,0,IPMT(Financiamiento!$F$27/12,1,Financiamiento!$F$31*12,Financiamiento!$E64))</f>
        <v>0</v>
      </c>
      <c r="AZ34" s="338">
        <f>-IF(Financiamiento!$F$31*12+$A33&lt;=pagoint!AZ$11,0,IPMT(Financiamiento!$F$27/12,1,Financiamiento!$F$31*12,Financiamiento!$E64))</f>
        <v>0</v>
      </c>
      <c r="BA34" s="338">
        <f>-IF(Financiamiento!$F$31*12+$A33&lt;=pagoint!BA$11,0,IPMT(Financiamiento!$F$27/12,1,Financiamiento!$F$31*12,Financiamiento!$E64))</f>
        <v>0</v>
      </c>
      <c r="BB34" s="338">
        <f>-IF(Financiamiento!$F$31*12+$A33&lt;=pagoint!BB$11,0,IPMT(Financiamiento!$F$27/12,1,Financiamiento!$F$31*12,Financiamiento!$E64))</f>
        <v>0</v>
      </c>
      <c r="BC34" s="338">
        <f>-IF(Financiamiento!$F$31*12+$A33&lt;=pagoint!BC$11,0,IPMT(Financiamiento!$F$27/12,1,Financiamiento!$F$31*12,Financiamiento!$E64))</f>
        <v>0</v>
      </c>
      <c r="BD34" s="338">
        <f>-IF(Financiamiento!$F$31*12+$A33&lt;=pagoint!BD$11,0,IPMT(Financiamiento!$F$27/12,1,Financiamiento!$F$31*12,Financiamiento!$E64))</f>
        <v>0</v>
      </c>
      <c r="BE34" s="338">
        <f>-IF(Financiamiento!$F$31*12+$A33&lt;=pagoint!BE$11,0,IPMT(Financiamiento!$F$27/12,1,Financiamiento!$F$31*12,Financiamiento!$E64))</f>
        <v>0</v>
      </c>
      <c r="BF34" s="338">
        <f>-IF(Financiamiento!$F$31*12+$A33&lt;=pagoint!BF$11,0,IPMT(Financiamiento!$F$27/12,1,Financiamiento!$F$31*12,Financiamiento!$E64))</f>
        <v>0</v>
      </c>
      <c r="BG34" s="338">
        <f>-IF(Financiamiento!$F$31*12+$A33&lt;=pagoint!BG$11,0,IPMT(Financiamiento!$F$27/12,1,Financiamiento!$F$31*12,Financiamiento!$E64))</f>
        <v>0</v>
      </c>
      <c r="BH34" s="338">
        <f>-IF(Financiamiento!$F$31*12+$A33&lt;=pagoint!BH$11,0,IPMT(Financiamiento!$F$27/12,1,Financiamiento!$F$31*12,Financiamiento!$E64))</f>
        <v>0</v>
      </c>
      <c r="BI34" s="338">
        <f>-IF(Financiamiento!$F$31*12+$A33&lt;=pagoint!BI$11,0,IPMT(Financiamiento!$F$27/12,1,Financiamiento!$F$31*12,Financiamiento!$E64))</f>
        <v>0</v>
      </c>
      <c r="BJ34" s="338">
        <f>-IF(Financiamiento!$F$31*12+$A33&lt;=pagoint!BJ$11,0,IPMT(Financiamiento!$F$27/12,1,Financiamiento!$F$31*12,Financiamiento!$E64))</f>
        <v>0</v>
      </c>
    </row>
    <row r="35" spans="1:62">
      <c r="A35" s="338">
        <v>23</v>
      </c>
      <c r="B35" s="337" t="s">
        <v>178</v>
      </c>
      <c r="Y35" s="338">
        <f>-IF(Financiamiento!$F$31*12+$A34&lt;=pagoint!Y$11,0,IPMT(Financiamiento!$F$27/12,1,Financiamiento!$F$31*12,Financiamiento!$E65))</f>
        <v>0</v>
      </c>
      <c r="Z35" s="338">
        <f>-IF(Financiamiento!$F$31*12+$A34&lt;=pagoint!Z$11,0,IPMT(Financiamiento!$F$27/12,1,Financiamiento!$F$31*12,Financiamiento!$E65))</f>
        <v>0</v>
      </c>
      <c r="AA35" s="338">
        <f>-IF(Financiamiento!$F$31*12+$A34&lt;=pagoint!AA$11,0,IPMT(Financiamiento!$F$27/12,1,Financiamiento!$F$31*12,Financiamiento!$E65))</f>
        <v>0</v>
      </c>
      <c r="AB35" s="338">
        <f>-IF(Financiamiento!$F$31*12+$A34&lt;=pagoint!AB$11,0,IPMT(Financiamiento!$F$27/12,1,Financiamiento!$F$31*12,Financiamiento!$E65))</f>
        <v>0</v>
      </c>
      <c r="AC35" s="338">
        <f>-IF(Financiamiento!$F$31*12+$A34&lt;=pagoint!AC$11,0,IPMT(Financiamiento!$F$27/12,1,Financiamiento!$F$31*12,Financiamiento!$E65))</f>
        <v>0</v>
      </c>
      <c r="AD35" s="338">
        <f>-IF(Financiamiento!$F$31*12+$A34&lt;=pagoint!AD$11,0,IPMT(Financiamiento!$F$27/12,1,Financiamiento!$F$31*12,Financiamiento!$E65))</f>
        <v>0</v>
      </c>
      <c r="AE35" s="338">
        <f>-IF(Financiamiento!$F$31*12+$A34&lt;=pagoint!AE$11,0,IPMT(Financiamiento!$F$27/12,1,Financiamiento!$F$31*12,Financiamiento!$E65))</f>
        <v>0</v>
      </c>
      <c r="AF35" s="338">
        <f>-IF(Financiamiento!$F$31*12+$A34&lt;=pagoint!AF$11,0,IPMT(Financiamiento!$F$27/12,1,Financiamiento!$F$31*12,Financiamiento!$E65))</f>
        <v>0</v>
      </c>
      <c r="AG35" s="338">
        <f>-IF(Financiamiento!$F$31*12+$A34&lt;=pagoint!AG$11,0,IPMT(Financiamiento!$F$27/12,1,Financiamiento!$F$31*12,Financiamiento!$E65))</f>
        <v>0</v>
      </c>
      <c r="AH35" s="338">
        <f>-IF(Financiamiento!$F$31*12+$A34&lt;=pagoint!AH$11,0,IPMT(Financiamiento!$F$27/12,1,Financiamiento!$F$31*12,Financiamiento!$E65))</f>
        <v>0</v>
      </c>
      <c r="AI35" s="338">
        <f>-IF(Financiamiento!$F$31*12+$A34&lt;=pagoint!AI$11,0,IPMT(Financiamiento!$F$27/12,1,Financiamiento!$F$31*12,Financiamiento!$E65))</f>
        <v>0</v>
      </c>
      <c r="AJ35" s="338">
        <f>-IF(Financiamiento!$F$31*12+$A34&lt;=pagoint!AJ$11,0,IPMT(Financiamiento!$F$27/12,1,Financiamiento!$F$31*12,Financiamiento!$E65))</f>
        <v>0</v>
      </c>
      <c r="AK35" s="338">
        <f>-IF(Financiamiento!$F$31*12+$A34&lt;=pagoint!AK$11,0,IPMT(Financiamiento!$F$27/12,1,Financiamiento!$F$31*12,Financiamiento!$E65))</f>
        <v>0</v>
      </c>
      <c r="AL35" s="338">
        <f>-IF(Financiamiento!$F$31*12+$A34&lt;=pagoint!AL$11,0,IPMT(Financiamiento!$F$27/12,1,Financiamiento!$F$31*12,Financiamiento!$E65))</f>
        <v>0</v>
      </c>
      <c r="AM35" s="338">
        <f>-IF(Financiamiento!$F$31*12+$A34&lt;=pagoint!AM$11,0,IPMT(Financiamiento!$F$27/12,1,Financiamiento!$F$31*12,Financiamiento!$E65))</f>
        <v>0</v>
      </c>
      <c r="AN35" s="338">
        <f>-IF(Financiamiento!$F$31*12+$A34&lt;=pagoint!AN$11,0,IPMT(Financiamiento!$F$27/12,1,Financiamiento!$F$31*12,Financiamiento!$E65))</f>
        <v>0</v>
      </c>
      <c r="AO35" s="338">
        <f>-IF(Financiamiento!$F$31*12+$A34&lt;=pagoint!AO$11,0,IPMT(Financiamiento!$F$27/12,1,Financiamiento!$F$31*12,Financiamiento!$E65))</f>
        <v>0</v>
      </c>
      <c r="AP35" s="338">
        <f>-IF(Financiamiento!$F$31*12+$A34&lt;=pagoint!AP$11,0,IPMT(Financiamiento!$F$27/12,1,Financiamiento!$F$31*12,Financiamiento!$E65))</f>
        <v>0</v>
      </c>
      <c r="AQ35" s="338">
        <f>-IF(Financiamiento!$F$31*12+$A34&lt;=pagoint!AQ$11,0,IPMT(Financiamiento!$F$27/12,1,Financiamiento!$F$31*12,Financiamiento!$E65))</f>
        <v>0</v>
      </c>
      <c r="AR35" s="338">
        <f>-IF(Financiamiento!$F$31*12+$A34&lt;=pagoint!AR$11,0,IPMT(Financiamiento!$F$27/12,1,Financiamiento!$F$31*12,Financiamiento!$E65))</f>
        <v>0</v>
      </c>
      <c r="AS35" s="338">
        <f>-IF(Financiamiento!$F$31*12+$A34&lt;=pagoint!AS$11,0,IPMT(Financiamiento!$F$27/12,1,Financiamiento!$F$31*12,Financiamiento!$E65))</f>
        <v>0</v>
      </c>
      <c r="AT35" s="338">
        <f>-IF(Financiamiento!$F$31*12+$A34&lt;=pagoint!AT$11,0,IPMT(Financiamiento!$F$27/12,1,Financiamiento!$F$31*12,Financiamiento!$E65))</f>
        <v>0</v>
      </c>
      <c r="AU35" s="338">
        <f>-IF(Financiamiento!$F$31*12+$A34&lt;=pagoint!AU$11,0,IPMT(Financiamiento!$F$27/12,1,Financiamiento!$F$31*12,Financiamiento!$E65))</f>
        <v>0</v>
      </c>
      <c r="AV35" s="338">
        <f>-IF(Financiamiento!$F$31*12+$A34&lt;=pagoint!AV$11,0,IPMT(Financiamiento!$F$27/12,1,Financiamiento!$F$31*12,Financiamiento!$E65))</f>
        <v>0</v>
      </c>
      <c r="AW35" s="338">
        <f>-IF(Financiamiento!$F$31*12+$A34&lt;=pagoint!AW$11,0,IPMT(Financiamiento!$F$27/12,1,Financiamiento!$F$31*12,Financiamiento!$E65))</f>
        <v>0</v>
      </c>
      <c r="AX35" s="338">
        <f>-IF(Financiamiento!$F$31*12+$A34&lt;=pagoint!AX$11,0,IPMT(Financiamiento!$F$27/12,1,Financiamiento!$F$31*12,Financiamiento!$E65))</f>
        <v>0</v>
      </c>
      <c r="AY35" s="338">
        <f>-IF(Financiamiento!$F$31*12+$A34&lt;=pagoint!AY$11,0,IPMT(Financiamiento!$F$27/12,1,Financiamiento!$F$31*12,Financiamiento!$E65))</f>
        <v>0</v>
      </c>
      <c r="AZ35" s="338">
        <f>-IF(Financiamiento!$F$31*12+$A34&lt;=pagoint!AZ$11,0,IPMT(Financiamiento!$F$27/12,1,Financiamiento!$F$31*12,Financiamiento!$E65))</f>
        <v>0</v>
      </c>
      <c r="BA35" s="338">
        <f>-IF(Financiamiento!$F$31*12+$A34&lt;=pagoint!BA$11,0,IPMT(Financiamiento!$F$27/12,1,Financiamiento!$F$31*12,Financiamiento!$E65))</f>
        <v>0</v>
      </c>
      <c r="BB35" s="338">
        <f>-IF(Financiamiento!$F$31*12+$A34&lt;=pagoint!BB$11,0,IPMT(Financiamiento!$F$27/12,1,Financiamiento!$F$31*12,Financiamiento!$E65))</f>
        <v>0</v>
      </c>
      <c r="BC35" s="338">
        <f>-IF(Financiamiento!$F$31*12+$A34&lt;=pagoint!BC$11,0,IPMT(Financiamiento!$F$27/12,1,Financiamiento!$F$31*12,Financiamiento!$E65))</f>
        <v>0</v>
      </c>
      <c r="BD35" s="338">
        <f>-IF(Financiamiento!$F$31*12+$A34&lt;=pagoint!BD$11,0,IPMT(Financiamiento!$F$27/12,1,Financiamiento!$F$31*12,Financiamiento!$E65))</f>
        <v>0</v>
      </c>
      <c r="BE35" s="338">
        <f>-IF(Financiamiento!$F$31*12+$A34&lt;=pagoint!BE$11,0,IPMT(Financiamiento!$F$27/12,1,Financiamiento!$F$31*12,Financiamiento!$E65))</f>
        <v>0</v>
      </c>
      <c r="BF35" s="338">
        <f>-IF(Financiamiento!$F$31*12+$A34&lt;=pagoint!BF$11,0,IPMT(Financiamiento!$F$27/12,1,Financiamiento!$F$31*12,Financiamiento!$E65))</f>
        <v>0</v>
      </c>
      <c r="BG35" s="338">
        <f>-IF(Financiamiento!$F$31*12+$A34&lt;=pagoint!BG$11,0,IPMT(Financiamiento!$F$27/12,1,Financiamiento!$F$31*12,Financiamiento!$E65))</f>
        <v>0</v>
      </c>
      <c r="BH35" s="338">
        <f>-IF(Financiamiento!$F$31*12+$A34&lt;=pagoint!BH$11,0,IPMT(Financiamiento!$F$27/12,1,Financiamiento!$F$31*12,Financiamiento!$E65))</f>
        <v>0</v>
      </c>
      <c r="BI35" s="338">
        <f>-IF(Financiamiento!$F$31*12+$A34&lt;=pagoint!BI$11,0,IPMT(Financiamiento!$F$27/12,1,Financiamiento!$F$31*12,Financiamiento!$E65))</f>
        <v>0</v>
      </c>
      <c r="BJ35" s="338">
        <f>-IF(Financiamiento!$F$31*12+$A34&lt;=pagoint!BJ$11,0,IPMT(Financiamiento!$F$27/12,1,Financiamiento!$F$31*12,Financiamiento!$E65))</f>
        <v>0</v>
      </c>
    </row>
    <row r="36" spans="1:62">
      <c r="A36" s="338">
        <v>24</v>
      </c>
      <c r="B36" s="337" t="s">
        <v>179</v>
      </c>
      <c r="Z36" s="338">
        <f>-IF(Financiamiento!$F$31*12+$A35&lt;=pagoint!Z$11,0,IPMT(Financiamiento!$F$27/12,1,Financiamiento!$F$31*12,Financiamiento!$E66))</f>
        <v>0</v>
      </c>
      <c r="AA36" s="338">
        <f>-IF(Financiamiento!$F$31*12+$A35&lt;=pagoint!AA$11,0,IPMT(Financiamiento!$F$27/12,1,Financiamiento!$F$31*12,Financiamiento!$E66))</f>
        <v>0</v>
      </c>
      <c r="AB36" s="338">
        <f>-IF(Financiamiento!$F$31*12+$A35&lt;=pagoint!AB$11,0,IPMT(Financiamiento!$F$27/12,1,Financiamiento!$F$31*12,Financiamiento!$E66))</f>
        <v>0</v>
      </c>
      <c r="AC36" s="338">
        <f>-IF(Financiamiento!$F$31*12+$A35&lt;=pagoint!AC$11,0,IPMT(Financiamiento!$F$27/12,1,Financiamiento!$F$31*12,Financiamiento!$E66))</f>
        <v>0</v>
      </c>
      <c r="AD36" s="338">
        <f>-IF(Financiamiento!$F$31*12+$A35&lt;=pagoint!AD$11,0,IPMT(Financiamiento!$F$27/12,1,Financiamiento!$F$31*12,Financiamiento!$E66))</f>
        <v>0</v>
      </c>
      <c r="AE36" s="338">
        <f>-IF(Financiamiento!$F$31*12+$A35&lt;=pagoint!AE$11,0,IPMT(Financiamiento!$F$27/12,1,Financiamiento!$F$31*12,Financiamiento!$E66))</f>
        <v>0</v>
      </c>
      <c r="AF36" s="338">
        <f>-IF(Financiamiento!$F$31*12+$A35&lt;=pagoint!AF$11,0,IPMT(Financiamiento!$F$27/12,1,Financiamiento!$F$31*12,Financiamiento!$E66))</f>
        <v>0</v>
      </c>
      <c r="AG36" s="338">
        <f>-IF(Financiamiento!$F$31*12+$A35&lt;=pagoint!AG$11,0,IPMT(Financiamiento!$F$27/12,1,Financiamiento!$F$31*12,Financiamiento!$E66))</f>
        <v>0</v>
      </c>
      <c r="AH36" s="338">
        <f>-IF(Financiamiento!$F$31*12+$A35&lt;=pagoint!AH$11,0,IPMT(Financiamiento!$F$27/12,1,Financiamiento!$F$31*12,Financiamiento!$E66))</f>
        <v>0</v>
      </c>
      <c r="AI36" s="338">
        <f>-IF(Financiamiento!$F$31*12+$A35&lt;=pagoint!AI$11,0,IPMT(Financiamiento!$F$27/12,1,Financiamiento!$F$31*12,Financiamiento!$E66))</f>
        <v>0</v>
      </c>
      <c r="AJ36" s="338">
        <f>-IF(Financiamiento!$F$31*12+$A35&lt;=pagoint!AJ$11,0,IPMT(Financiamiento!$F$27/12,1,Financiamiento!$F$31*12,Financiamiento!$E66))</f>
        <v>0</v>
      </c>
      <c r="AK36" s="338">
        <f>-IF(Financiamiento!$F$31*12+$A35&lt;=pagoint!AK$11,0,IPMT(Financiamiento!$F$27/12,1,Financiamiento!$F$31*12,Financiamiento!$E66))</f>
        <v>0</v>
      </c>
      <c r="AL36" s="338">
        <f>-IF(Financiamiento!$F$31*12+$A35&lt;=pagoint!AL$11,0,IPMT(Financiamiento!$F$27/12,1,Financiamiento!$F$31*12,Financiamiento!$E66))</f>
        <v>0</v>
      </c>
      <c r="AM36" s="338">
        <f>-IF(Financiamiento!$F$31*12+$A35&lt;=pagoint!AM$11,0,IPMT(Financiamiento!$F$27/12,1,Financiamiento!$F$31*12,Financiamiento!$E66))</f>
        <v>0</v>
      </c>
      <c r="AN36" s="338">
        <f>-IF(Financiamiento!$F$31*12+$A35&lt;=pagoint!AN$11,0,IPMT(Financiamiento!$F$27/12,1,Financiamiento!$F$31*12,Financiamiento!$E66))</f>
        <v>0</v>
      </c>
      <c r="AO36" s="338">
        <f>-IF(Financiamiento!$F$31*12+$A35&lt;=pagoint!AO$11,0,IPMT(Financiamiento!$F$27/12,1,Financiamiento!$F$31*12,Financiamiento!$E66))</f>
        <v>0</v>
      </c>
      <c r="AP36" s="338">
        <f>-IF(Financiamiento!$F$31*12+$A35&lt;=pagoint!AP$11,0,IPMT(Financiamiento!$F$27/12,1,Financiamiento!$F$31*12,Financiamiento!$E66))</f>
        <v>0</v>
      </c>
      <c r="AQ36" s="338">
        <f>-IF(Financiamiento!$F$31*12+$A35&lt;=pagoint!AQ$11,0,IPMT(Financiamiento!$F$27/12,1,Financiamiento!$F$31*12,Financiamiento!$E66))</f>
        <v>0</v>
      </c>
      <c r="AR36" s="338">
        <f>-IF(Financiamiento!$F$31*12+$A35&lt;=pagoint!AR$11,0,IPMT(Financiamiento!$F$27/12,1,Financiamiento!$F$31*12,Financiamiento!$E66))</f>
        <v>0</v>
      </c>
      <c r="AS36" s="338">
        <f>-IF(Financiamiento!$F$31*12+$A35&lt;=pagoint!AS$11,0,IPMT(Financiamiento!$F$27/12,1,Financiamiento!$F$31*12,Financiamiento!$E66))</f>
        <v>0</v>
      </c>
      <c r="AT36" s="338">
        <f>-IF(Financiamiento!$F$31*12+$A35&lt;=pagoint!AT$11,0,IPMT(Financiamiento!$F$27/12,1,Financiamiento!$F$31*12,Financiamiento!$E66))</f>
        <v>0</v>
      </c>
      <c r="AU36" s="338">
        <f>-IF(Financiamiento!$F$31*12+$A35&lt;=pagoint!AU$11,0,IPMT(Financiamiento!$F$27/12,1,Financiamiento!$F$31*12,Financiamiento!$E66))</f>
        <v>0</v>
      </c>
      <c r="AV36" s="338">
        <f>-IF(Financiamiento!$F$31*12+$A35&lt;=pagoint!AV$11,0,IPMT(Financiamiento!$F$27/12,1,Financiamiento!$F$31*12,Financiamiento!$E66))</f>
        <v>0</v>
      </c>
      <c r="AW36" s="338">
        <f>-IF(Financiamiento!$F$31*12+$A35&lt;=pagoint!AW$11,0,IPMT(Financiamiento!$F$27/12,1,Financiamiento!$F$31*12,Financiamiento!$E66))</f>
        <v>0</v>
      </c>
      <c r="AX36" s="338">
        <f>-IF(Financiamiento!$F$31*12+$A35&lt;=pagoint!AX$11,0,IPMT(Financiamiento!$F$27/12,1,Financiamiento!$F$31*12,Financiamiento!$E66))</f>
        <v>0</v>
      </c>
      <c r="AY36" s="338">
        <f>-IF(Financiamiento!$F$31*12+$A35&lt;=pagoint!AY$11,0,IPMT(Financiamiento!$F$27/12,1,Financiamiento!$F$31*12,Financiamiento!$E66))</f>
        <v>0</v>
      </c>
      <c r="AZ36" s="338">
        <f>-IF(Financiamiento!$F$31*12+$A35&lt;=pagoint!AZ$11,0,IPMT(Financiamiento!$F$27/12,1,Financiamiento!$F$31*12,Financiamiento!$E66))</f>
        <v>0</v>
      </c>
      <c r="BA36" s="338">
        <f>-IF(Financiamiento!$F$31*12+$A35&lt;=pagoint!BA$11,0,IPMT(Financiamiento!$F$27/12,1,Financiamiento!$F$31*12,Financiamiento!$E66))</f>
        <v>0</v>
      </c>
      <c r="BB36" s="338">
        <f>-IF(Financiamiento!$F$31*12+$A35&lt;=pagoint!BB$11,0,IPMT(Financiamiento!$F$27/12,1,Financiamiento!$F$31*12,Financiamiento!$E66))</f>
        <v>0</v>
      </c>
      <c r="BC36" s="338">
        <f>-IF(Financiamiento!$F$31*12+$A35&lt;=pagoint!BC$11,0,IPMT(Financiamiento!$F$27/12,1,Financiamiento!$F$31*12,Financiamiento!$E66))</f>
        <v>0</v>
      </c>
      <c r="BD36" s="338">
        <f>-IF(Financiamiento!$F$31*12+$A35&lt;=pagoint!BD$11,0,IPMT(Financiamiento!$F$27/12,1,Financiamiento!$F$31*12,Financiamiento!$E66))</f>
        <v>0</v>
      </c>
      <c r="BE36" s="338">
        <f>-IF(Financiamiento!$F$31*12+$A35&lt;=pagoint!BE$11,0,IPMT(Financiamiento!$F$27/12,1,Financiamiento!$F$31*12,Financiamiento!$E66))</f>
        <v>0</v>
      </c>
      <c r="BF36" s="338">
        <f>-IF(Financiamiento!$F$31*12+$A35&lt;=pagoint!BF$11,0,IPMT(Financiamiento!$F$27/12,1,Financiamiento!$F$31*12,Financiamiento!$E66))</f>
        <v>0</v>
      </c>
      <c r="BG36" s="338">
        <f>-IF(Financiamiento!$F$31*12+$A35&lt;=pagoint!BG$11,0,IPMT(Financiamiento!$F$27/12,1,Financiamiento!$F$31*12,Financiamiento!$E66))</f>
        <v>0</v>
      </c>
      <c r="BH36" s="338">
        <f>-IF(Financiamiento!$F$31*12+$A35&lt;=pagoint!BH$11,0,IPMT(Financiamiento!$F$27/12,1,Financiamiento!$F$31*12,Financiamiento!$E66))</f>
        <v>0</v>
      </c>
      <c r="BI36" s="338">
        <f>-IF(Financiamiento!$F$31*12+$A35&lt;=pagoint!BI$11,0,IPMT(Financiamiento!$F$27/12,1,Financiamiento!$F$31*12,Financiamiento!$E66))</f>
        <v>0</v>
      </c>
      <c r="BJ36" s="338">
        <f>-IF(Financiamiento!$F$31*12+$A35&lt;=pagoint!BJ$11,0,IPMT(Financiamiento!$F$27/12,1,Financiamiento!$F$31*12,Financiamiento!$E66))</f>
        <v>0</v>
      </c>
    </row>
    <row r="37" spans="1:62">
      <c r="A37" s="338">
        <v>25</v>
      </c>
      <c r="B37" s="337" t="s">
        <v>180</v>
      </c>
      <c r="AA37" s="338">
        <f>-IF(Financiamiento!$F$31*12+$A36&lt;=pagoint!AA$11,0,IPMT(Financiamiento!$F$27/12,1,Financiamiento!$F$31*12,Financiamiento!$E67))</f>
        <v>0</v>
      </c>
      <c r="AB37" s="338">
        <f>-IF(Financiamiento!$F$31*12+$A36&lt;=pagoint!AB$11,0,IPMT(Financiamiento!$F$27/12,1,Financiamiento!$F$31*12,Financiamiento!$E67))</f>
        <v>0</v>
      </c>
      <c r="AC37" s="338">
        <f>-IF(Financiamiento!$F$31*12+$A36&lt;=pagoint!AC$11,0,IPMT(Financiamiento!$F$27/12,1,Financiamiento!$F$31*12,Financiamiento!$E67))</f>
        <v>0</v>
      </c>
      <c r="AD37" s="338">
        <f>-IF(Financiamiento!$F$31*12+$A36&lt;=pagoint!AD$11,0,IPMT(Financiamiento!$F$27/12,1,Financiamiento!$F$31*12,Financiamiento!$E67))</f>
        <v>0</v>
      </c>
      <c r="AE37" s="338">
        <f>-IF(Financiamiento!$F$31*12+$A36&lt;=pagoint!AE$11,0,IPMT(Financiamiento!$F$27/12,1,Financiamiento!$F$31*12,Financiamiento!$E67))</f>
        <v>0</v>
      </c>
      <c r="AF37" s="338">
        <f>-IF(Financiamiento!$F$31*12+$A36&lt;=pagoint!AF$11,0,IPMT(Financiamiento!$F$27/12,1,Financiamiento!$F$31*12,Financiamiento!$E67))</f>
        <v>0</v>
      </c>
      <c r="AG37" s="338">
        <f>-IF(Financiamiento!$F$31*12+$A36&lt;=pagoint!AG$11,0,IPMT(Financiamiento!$F$27/12,1,Financiamiento!$F$31*12,Financiamiento!$E67))</f>
        <v>0</v>
      </c>
      <c r="AH37" s="338">
        <f>-IF(Financiamiento!$F$31*12+$A36&lt;=pagoint!AH$11,0,IPMT(Financiamiento!$F$27/12,1,Financiamiento!$F$31*12,Financiamiento!$E67))</f>
        <v>0</v>
      </c>
      <c r="AI37" s="338">
        <f>-IF(Financiamiento!$F$31*12+$A36&lt;=pagoint!AI$11,0,IPMT(Financiamiento!$F$27/12,1,Financiamiento!$F$31*12,Financiamiento!$E67))</f>
        <v>0</v>
      </c>
      <c r="AJ37" s="338">
        <f>-IF(Financiamiento!$F$31*12+$A36&lt;=pagoint!AJ$11,0,IPMT(Financiamiento!$F$27/12,1,Financiamiento!$F$31*12,Financiamiento!$E67))</f>
        <v>0</v>
      </c>
      <c r="AK37" s="338">
        <f>-IF(Financiamiento!$F$31*12+$A36&lt;=pagoint!AK$11,0,IPMT(Financiamiento!$F$27/12,1,Financiamiento!$F$31*12,Financiamiento!$E67))</f>
        <v>0</v>
      </c>
      <c r="AL37" s="338">
        <f>-IF(Financiamiento!$F$31*12+$A36&lt;=pagoint!AL$11,0,IPMT(Financiamiento!$F$27/12,1,Financiamiento!$F$31*12,Financiamiento!$E67))</f>
        <v>0</v>
      </c>
      <c r="AM37" s="338">
        <f>-IF(Financiamiento!$F$31*12+$A36&lt;=pagoint!AM$11,0,IPMT(Financiamiento!$F$27/12,1,Financiamiento!$F$31*12,Financiamiento!$E67))</f>
        <v>0</v>
      </c>
      <c r="AN37" s="338">
        <f>-IF(Financiamiento!$F$31*12+$A36&lt;=pagoint!AN$11,0,IPMT(Financiamiento!$F$27/12,1,Financiamiento!$F$31*12,Financiamiento!$E67))</f>
        <v>0</v>
      </c>
      <c r="AO37" s="338">
        <f>-IF(Financiamiento!$F$31*12+$A36&lt;=pagoint!AO$11,0,IPMT(Financiamiento!$F$27/12,1,Financiamiento!$F$31*12,Financiamiento!$E67))</f>
        <v>0</v>
      </c>
      <c r="AP37" s="338">
        <f>-IF(Financiamiento!$F$31*12+$A36&lt;=pagoint!AP$11,0,IPMT(Financiamiento!$F$27/12,1,Financiamiento!$F$31*12,Financiamiento!$E67))</f>
        <v>0</v>
      </c>
      <c r="AQ37" s="338">
        <f>-IF(Financiamiento!$F$31*12+$A36&lt;=pagoint!AQ$11,0,IPMT(Financiamiento!$F$27/12,1,Financiamiento!$F$31*12,Financiamiento!$E67))</f>
        <v>0</v>
      </c>
      <c r="AR37" s="338">
        <f>-IF(Financiamiento!$F$31*12+$A36&lt;=pagoint!AR$11,0,IPMT(Financiamiento!$F$27/12,1,Financiamiento!$F$31*12,Financiamiento!$E67))</f>
        <v>0</v>
      </c>
      <c r="AS37" s="338">
        <f>-IF(Financiamiento!$F$31*12+$A36&lt;=pagoint!AS$11,0,IPMT(Financiamiento!$F$27/12,1,Financiamiento!$F$31*12,Financiamiento!$E67))</f>
        <v>0</v>
      </c>
      <c r="AT37" s="338">
        <f>-IF(Financiamiento!$F$31*12+$A36&lt;=pagoint!AT$11,0,IPMT(Financiamiento!$F$27/12,1,Financiamiento!$F$31*12,Financiamiento!$E67))</f>
        <v>0</v>
      </c>
      <c r="AU37" s="338">
        <f>-IF(Financiamiento!$F$31*12+$A36&lt;=pagoint!AU$11,0,IPMT(Financiamiento!$F$27/12,1,Financiamiento!$F$31*12,Financiamiento!$E67))</f>
        <v>0</v>
      </c>
      <c r="AV37" s="338">
        <f>-IF(Financiamiento!$F$31*12+$A36&lt;=pagoint!AV$11,0,IPMT(Financiamiento!$F$27/12,1,Financiamiento!$F$31*12,Financiamiento!$E67))</f>
        <v>0</v>
      </c>
      <c r="AW37" s="338">
        <f>-IF(Financiamiento!$F$31*12+$A36&lt;=pagoint!AW$11,0,IPMT(Financiamiento!$F$27/12,1,Financiamiento!$F$31*12,Financiamiento!$E67))</f>
        <v>0</v>
      </c>
      <c r="AX37" s="338">
        <f>-IF(Financiamiento!$F$31*12+$A36&lt;=pagoint!AX$11,0,IPMT(Financiamiento!$F$27/12,1,Financiamiento!$F$31*12,Financiamiento!$E67))</f>
        <v>0</v>
      </c>
      <c r="AY37" s="338">
        <f>-IF(Financiamiento!$F$31*12+$A36&lt;=pagoint!AY$11,0,IPMT(Financiamiento!$F$27/12,1,Financiamiento!$F$31*12,Financiamiento!$E67))</f>
        <v>0</v>
      </c>
      <c r="AZ37" s="338">
        <f>-IF(Financiamiento!$F$31*12+$A36&lt;=pagoint!AZ$11,0,IPMT(Financiamiento!$F$27/12,1,Financiamiento!$F$31*12,Financiamiento!$E67))</f>
        <v>0</v>
      </c>
      <c r="BA37" s="338">
        <f>-IF(Financiamiento!$F$31*12+$A36&lt;=pagoint!BA$11,0,IPMT(Financiamiento!$F$27/12,1,Financiamiento!$F$31*12,Financiamiento!$E67))</f>
        <v>0</v>
      </c>
      <c r="BB37" s="338">
        <f>-IF(Financiamiento!$F$31*12+$A36&lt;=pagoint!BB$11,0,IPMT(Financiamiento!$F$27/12,1,Financiamiento!$F$31*12,Financiamiento!$E67))</f>
        <v>0</v>
      </c>
      <c r="BC37" s="338">
        <f>-IF(Financiamiento!$F$31*12+$A36&lt;=pagoint!BC$11,0,IPMT(Financiamiento!$F$27/12,1,Financiamiento!$F$31*12,Financiamiento!$E67))</f>
        <v>0</v>
      </c>
      <c r="BD37" s="338">
        <f>-IF(Financiamiento!$F$31*12+$A36&lt;=pagoint!BD$11,0,IPMT(Financiamiento!$F$27/12,1,Financiamiento!$F$31*12,Financiamiento!$E67))</f>
        <v>0</v>
      </c>
      <c r="BE37" s="338">
        <f>-IF(Financiamiento!$F$31*12+$A36&lt;=pagoint!BE$11,0,IPMT(Financiamiento!$F$27/12,1,Financiamiento!$F$31*12,Financiamiento!$E67))</f>
        <v>0</v>
      </c>
      <c r="BF37" s="338">
        <f>-IF(Financiamiento!$F$31*12+$A36&lt;=pagoint!BF$11,0,IPMT(Financiamiento!$F$27/12,1,Financiamiento!$F$31*12,Financiamiento!$E67))</f>
        <v>0</v>
      </c>
      <c r="BG37" s="338">
        <f>-IF(Financiamiento!$F$31*12+$A36&lt;=pagoint!BG$11,0,IPMT(Financiamiento!$F$27/12,1,Financiamiento!$F$31*12,Financiamiento!$E67))</f>
        <v>0</v>
      </c>
      <c r="BH37" s="338">
        <f>-IF(Financiamiento!$F$31*12+$A36&lt;=pagoint!BH$11,0,IPMT(Financiamiento!$F$27/12,1,Financiamiento!$F$31*12,Financiamiento!$E67))</f>
        <v>0</v>
      </c>
      <c r="BI37" s="338">
        <f>-IF(Financiamiento!$F$31*12+$A36&lt;=pagoint!BI$11,0,IPMT(Financiamiento!$F$27/12,1,Financiamiento!$F$31*12,Financiamiento!$E67))</f>
        <v>0</v>
      </c>
      <c r="BJ37" s="338">
        <f>-IF(Financiamiento!$F$31*12+$A36&lt;=pagoint!BJ$11,0,IPMT(Financiamiento!$F$27/12,1,Financiamiento!$F$31*12,Financiamiento!$E67))</f>
        <v>0</v>
      </c>
    </row>
    <row r="38" spans="1:62">
      <c r="A38" s="338">
        <v>26</v>
      </c>
      <c r="B38" s="337" t="s">
        <v>181</v>
      </c>
      <c r="AB38" s="338">
        <f>-IF(Financiamiento!$F$31*12+$A37&lt;=pagoint!AB$11,0,IPMT(Financiamiento!$F$27/12,1,Financiamiento!$F$31*12,Financiamiento!$E68))</f>
        <v>0</v>
      </c>
      <c r="AC38" s="338">
        <f>-IF(Financiamiento!$F$31*12+$A37&lt;=pagoint!AC$11,0,IPMT(Financiamiento!$F$27/12,1,Financiamiento!$F$31*12,Financiamiento!$E68))</f>
        <v>0</v>
      </c>
      <c r="AD38" s="338">
        <f>-IF(Financiamiento!$F$31*12+$A37&lt;=pagoint!AD$11,0,IPMT(Financiamiento!$F$27/12,1,Financiamiento!$F$31*12,Financiamiento!$E68))</f>
        <v>0</v>
      </c>
      <c r="AE38" s="338">
        <f>-IF(Financiamiento!$F$31*12+$A37&lt;=pagoint!AE$11,0,IPMT(Financiamiento!$F$27/12,1,Financiamiento!$F$31*12,Financiamiento!$E68))</f>
        <v>0</v>
      </c>
      <c r="AF38" s="338">
        <f>-IF(Financiamiento!$F$31*12+$A37&lt;=pagoint!AF$11,0,IPMT(Financiamiento!$F$27/12,1,Financiamiento!$F$31*12,Financiamiento!$E68))</f>
        <v>0</v>
      </c>
      <c r="AG38" s="338">
        <f>-IF(Financiamiento!$F$31*12+$A37&lt;=pagoint!AG$11,0,IPMT(Financiamiento!$F$27/12,1,Financiamiento!$F$31*12,Financiamiento!$E68))</f>
        <v>0</v>
      </c>
      <c r="AH38" s="338">
        <f>-IF(Financiamiento!$F$31*12+$A37&lt;=pagoint!AH$11,0,IPMT(Financiamiento!$F$27/12,1,Financiamiento!$F$31*12,Financiamiento!$E68))</f>
        <v>0</v>
      </c>
      <c r="AI38" s="338">
        <f>-IF(Financiamiento!$F$31*12+$A37&lt;=pagoint!AI$11,0,IPMT(Financiamiento!$F$27/12,1,Financiamiento!$F$31*12,Financiamiento!$E68))</f>
        <v>0</v>
      </c>
      <c r="AJ38" s="338">
        <f>-IF(Financiamiento!$F$31*12+$A37&lt;=pagoint!AJ$11,0,IPMT(Financiamiento!$F$27/12,1,Financiamiento!$F$31*12,Financiamiento!$E68))</f>
        <v>0</v>
      </c>
      <c r="AK38" s="338">
        <f>-IF(Financiamiento!$F$31*12+$A37&lt;=pagoint!AK$11,0,IPMT(Financiamiento!$F$27/12,1,Financiamiento!$F$31*12,Financiamiento!$E68))</f>
        <v>0</v>
      </c>
      <c r="AL38" s="338">
        <f>-IF(Financiamiento!$F$31*12+$A37&lt;=pagoint!AL$11,0,IPMT(Financiamiento!$F$27/12,1,Financiamiento!$F$31*12,Financiamiento!$E68))</f>
        <v>0</v>
      </c>
      <c r="AM38" s="338">
        <f>-IF(Financiamiento!$F$31*12+$A37&lt;=pagoint!AM$11,0,IPMT(Financiamiento!$F$27/12,1,Financiamiento!$F$31*12,Financiamiento!$E68))</f>
        <v>0</v>
      </c>
      <c r="AN38" s="338">
        <f>-IF(Financiamiento!$F$31*12+$A37&lt;=pagoint!AN$11,0,IPMT(Financiamiento!$F$27/12,1,Financiamiento!$F$31*12,Financiamiento!$E68))</f>
        <v>0</v>
      </c>
      <c r="AO38" s="338">
        <f>-IF(Financiamiento!$F$31*12+$A37&lt;=pagoint!AO$11,0,IPMT(Financiamiento!$F$27/12,1,Financiamiento!$F$31*12,Financiamiento!$E68))</f>
        <v>0</v>
      </c>
      <c r="AP38" s="338">
        <f>-IF(Financiamiento!$F$31*12+$A37&lt;=pagoint!AP$11,0,IPMT(Financiamiento!$F$27/12,1,Financiamiento!$F$31*12,Financiamiento!$E68))</f>
        <v>0</v>
      </c>
      <c r="AQ38" s="338">
        <f>-IF(Financiamiento!$F$31*12+$A37&lt;=pagoint!AQ$11,0,IPMT(Financiamiento!$F$27/12,1,Financiamiento!$F$31*12,Financiamiento!$E68))</f>
        <v>0</v>
      </c>
      <c r="AR38" s="338">
        <f>-IF(Financiamiento!$F$31*12+$A37&lt;=pagoint!AR$11,0,IPMT(Financiamiento!$F$27/12,1,Financiamiento!$F$31*12,Financiamiento!$E68))</f>
        <v>0</v>
      </c>
      <c r="AS38" s="338">
        <f>-IF(Financiamiento!$F$31*12+$A37&lt;=pagoint!AS$11,0,IPMT(Financiamiento!$F$27/12,1,Financiamiento!$F$31*12,Financiamiento!$E68))</f>
        <v>0</v>
      </c>
      <c r="AT38" s="338">
        <f>-IF(Financiamiento!$F$31*12+$A37&lt;=pagoint!AT$11,0,IPMT(Financiamiento!$F$27/12,1,Financiamiento!$F$31*12,Financiamiento!$E68))</f>
        <v>0</v>
      </c>
      <c r="AU38" s="338">
        <f>-IF(Financiamiento!$F$31*12+$A37&lt;=pagoint!AU$11,0,IPMT(Financiamiento!$F$27/12,1,Financiamiento!$F$31*12,Financiamiento!$E68))</f>
        <v>0</v>
      </c>
      <c r="AV38" s="338">
        <f>-IF(Financiamiento!$F$31*12+$A37&lt;=pagoint!AV$11,0,IPMT(Financiamiento!$F$27/12,1,Financiamiento!$F$31*12,Financiamiento!$E68))</f>
        <v>0</v>
      </c>
      <c r="AW38" s="338">
        <f>-IF(Financiamiento!$F$31*12+$A37&lt;=pagoint!AW$11,0,IPMT(Financiamiento!$F$27/12,1,Financiamiento!$F$31*12,Financiamiento!$E68))</f>
        <v>0</v>
      </c>
      <c r="AX38" s="338">
        <f>-IF(Financiamiento!$F$31*12+$A37&lt;=pagoint!AX$11,0,IPMT(Financiamiento!$F$27/12,1,Financiamiento!$F$31*12,Financiamiento!$E68))</f>
        <v>0</v>
      </c>
      <c r="AY38" s="338">
        <f>-IF(Financiamiento!$F$31*12+$A37&lt;=pagoint!AY$11,0,IPMT(Financiamiento!$F$27/12,1,Financiamiento!$F$31*12,Financiamiento!$E68))</f>
        <v>0</v>
      </c>
      <c r="AZ38" s="338">
        <f>-IF(Financiamiento!$F$31*12+$A37&lt;=pagoint!AZ$11,0,IPMT(Financiamiento!$F$27/12,1,Financiamiento!$F$31*12,Financiamiento!$E68))</f>
        <v>0</v>
      </c>
      <c r="BA38" s="338">
        <f>-IF(Financiamiento!$F$31*12+$A37&lt;=pagoint!BA$11,0,IPMT(Financiamiento!$F$27/12,1,Financiamiento!$F$31*12,Financiamiento!$E68))</f>
        <v>0</v>
      </c>
      <c r="BB38" s="338">
        <f>-IF(Financiamiento!$F$31*12+$A37&lt;=pagoint!BB$11,0,IPMT(Financiamiento!$F$27/12,1,Financiamiento!$F$31*12,Financiamiento!$E68))</f>
        <v>0</v>
      </c>
      <c r="BC38" s="338">
        <f>-IF(Financiamiento!$F$31*12+$A37&lt;=pagoint!BC$11,0,IPMT(Financiamiento!$F$27/12,1,Financiamiento!$F$31*12,Financiamiento!$E68))</f>
        <v>0</v>
      </c>
      <c r="BD38" s="338">
        <f>-IF(Financiamiento!$F$31*12+$A37&lt;=pagoint!BD$11,0,IPMT(Financiamiento!$F$27/12,1,Financiamiento!$F$31*12,Financiamiento!$E68))</f>
        <v>0</v>
      </c>
      <c r="BE38" s="338">
        <f>-IF(Financiamiento!$F$31*12+$A37&lt;=pagoint!BE$11,0,IPMT(Financiamiento!$F$27/12,1,Financiamiento!$F$31*12,Financiamiento!$E68))</f>
        <v>0</v>
      </c>
      <c r="BF38" s="338">
        <f>-IF(Financiamiento!$F$31*12+$A37&lt;=pagoint!BF$11,0,IPMT(Financiamiento!$F$27/12,1,Financiamiento!$F$31*12,Financiamiento!$E68))</f>
        <v>0</v>
      </c>
      <c r="BG38" s="338">
        <f>-IF(Financiamiento!$F$31*12+$A37&lt;=pagoint!BG$11,0,IPMT(Financiamiento!$F$27/12,1,Financiamiento!$F$31*12,Financiamiento!$E68))</f>
        <v>0</v>
      </c>
      <c r="BH38" s="338">
        <f>-IF(Financiamiento!$F$31*12+$A37&lt;=pagoint!BH$11,0,IPMT(Financiamiento!$F$27/12,1,Financiamiento!$F$31*12,Financiamiento!$E68))</f>
        <v>0</v>
      </c>
      <c r="BI38" s="338">
        <f>-IF(Financiamiento!$F$31*12+$A37&lt;=pagoint!BI$11,0,IPMT(Financiamiento!$F$27/12,1,Financiamiento!$F$31*12,Financiamiento!$E68))</f>
        <v>0</v>
      </c>
      <c r="BJ38" s="338">
        <f>-IF(Financiamiento!$F$31*12+$A37&lt;=pagoint!BJ$11,0,IPMT(Financiamiento!$F$27/12,1,Financiamiento!$F$31*12,Financiamiento!$E68))</f>
        <v>0</v>
      </c>
    </row>
    <row r="39" spans="1:62">
      <c r="A39" s="338">
        <v>27</v>
      </c>
      <c r="B39" s="337" t="s">
        <v>182</v>
      </c>
      <c r="AC39" s="338">
        <f>-IF(Financiamiento!$F$31*12+$A38&lt;=pagoint!AC$11,0,IPMT(Financiamiento!$F$27/12,1,Financiamiento!$F$31*12,Financiamiento!$E69))</f>
        <v>0</v>
      </c>
      <c r="AD39" s="338">
        <f>-IF(Financiamiento!$F$31*12+$A38&lt;=pagoint!AD$11,0,IPMT(Financiamiento!$F$27/12,1,Financiamiento!$F$31*12,Financiamiento!$E69))</f>
        <v>0</v>
      </c>
      <c r="AE39" s="338">
        <f>-IF(Financiamiento!$F$31*12+$A38&lt;=pagoint!AE$11,0,IPMT(Financiamiento!$F$27/12,1,Financiamiento!$F$31*12,Financiamiento!$E69))</f>
        <v>0</v>
      </c>
      <c r="AF39" s="338">
        <f>-IF(Financiamiento!$F$31*12+$A38&lt;=pagoint!AF$11,0,IPMT(Financiamiento!$F$27/12,1,Financiamiento!$F$31*12,Financiamiento!$E69))</f>
        <v>0</v>
      </c>
      <c r="AG39" s="338">
        <f>-IF(Financiamiento!$F$31*12+$A38&lt;=pagoint!AG$11,0,IPMT(Financiamiento!$F$27/12,1,Financiamiento!$F$31*12,Financiamiento!$E69))</f>
        <v>0</v>
      </c>
      <c r="AH39" s="338">
        <f>-IF(Financiamiento!$F$31*12+$A38&lt;=pagoint!AH$11,0,IPMT(Financiamiento!$F$27/12,1,Financiamiento!$F$31*12,Financiamiento!$E69))</f>
        <v>0</v>
      </c>
      <c r="AI39" s="338">
        <f>-IF(Financiamiento!$F$31*12+$A38&lt;=pagoint!AI$11,0,IPMT(Financiamiento!$F$27/12,1,Financiamiento!$F$31*12,Financiamiento!$E69))</f>
        <v>0</v>
      </c>
      <c r="AJ39" s="338">
        <f>-IF(Financiamiento!$F$31*12+$A38&lt;=pagoint!AJ$11,0,IPMT(Financiamiento!$F$27/12,1,Financiamiento!$F$31*12,Financiamiento!$E69))</f>
        <v>0</v>
      </c>
      <c r="AK39" s="338">
        <f>-IF(Financiamiento!$F$31*12+$A38&lt;=pagoint!AK$11,0,IPMT(Financiamiento!$F$27/12,1,Financiamiento!$F$31*12,Financiamiento!$E69))</f>
        <v>0</v>
      </c>
      <c r="AL39" s="338">
        <f>-IF(Financiamiento!$F$31*12+$A38&lt;=pagoint!AL$11,0,IPMT(Financiamiento!$F$27/12,1,Financiamiento!$F$31*12,Financiamiento!$E69))</f>
        <v>0</v>
      </c>
      <c r="AM39" s="338">
        <f>-IF(Financiamiento!$F$31*12+$A38&lt;=pagoint!AM$11,0,IPMT(Financiamiento!$F$27/12,1,Financiamiento!$F$31*12,Financiamiento!$E69))</f>
        <v>0</v>
      </c>
      <c r="AN39" s="338">
        <f>-IF(Financiamiento!$F$31*12+$A38&lt;=pagoint!AN$11,0,IPMT(Financiamiento!$F$27/12,1,Financiamiento!$F$31*12,Financiamiento!$E69))</f>
        <v>0</v>
      </c>
      <c r="AO39" s="338">
        <f>-IF(Financiamiento!$F$31*12+$A38&lt;=pagoint!AO$11,0,IPMT(Financiamiento!$F$27/12,1,Financiamiento!$F$31*12,Financiamiento!$E69))</f>
        <v>0</v>
      </c>
      <c r="AP39" s="338">
        <f>-IF(Financiamiento!$F$31*12+$A38&lt;=pagoint!AP$11,0,IPMT(Financiamiento!$F$27/12,1,Financiamiento!$F$31*12,Financiamiento!$E69))</f>
        <v>0</v>
      </c>
      <c r="AQ39" s="338">
        <f>-IF(Financiamiento!$F$31*12+$A38&lt;=pagoint!AQ$11,0,IPMT(Financiamiento!$F$27/12,1,Financiamiento!$F$31*12,Financiamiento!$E69))</f>
        <v>0</v>
      </c>
      <c r="AR39" s="338">
        <f>-IF(Financiamiento!$F$31*12+$A38&lt;=pagoint!AR$11,0,IPMT(Financiamiento!$F$27/12,1,Financiamiento!$F$31*12,Financiamiento!$E69))</f>
        <v>0</v>
      </c>
      <c r="AS39" s="338">
        <f>-IF(Financiamiento!$F$31*12+$A38&lt;=pagoint!AS$11,0,IPMT(Financiamiento!$F$27/12,1,Financiamiento!$F$31*12,Financiamiento!$E69))</f>
        <v>0</v>
      </c>
      <c r="AT39" s="338">
        <f>-IF(Financiamiento!$F$31*12+$A38&lt;=pagoint!AT$11,0,IPMT(Financiamiento!$F$27/12,1,Financiamiento!$F$31*12,Financiamiento!$E69))</f>
        <v>0</v>
      </c>
      <c r="AU39" s="338">
        <f>-IF(Financiamiento!$F$31*12+$A38&lt;=pagoint!AU$11,0,IPMT(Financiamiento!$F$27/12,1,Financiamiento!$F$31*12,Financiamiento!$E69))</f>
        <v>0</v>
      </c>
      <c r="AV39" s="338">
        <f>-IF(Financiamiento!$F$31*12+$A38&lt;=pagoint!AV$11,0,IPMT(Financiamiento!$F$27/12,1,Financiamiento!$F$31*12,Financiamiento!$E69))</f>
        <v>0</v>
      </c>
      <c r="AW39" s="338">
        <f>-IF(Financiamiento!$F$31*12+$A38&lt;=pagoint!AW$11,0,IPMT(Financiamiento!$F$27/12,1,Financiamiento!$F$31*12,Financiamiento!$E69))</f>
        <v>0</v>
      </c>
      <c r="AX39" s="338">
        <f>-IF(Financiamiento!$F$31*12+$A38&lt;=pagoint!AX$11,0,IPMT(Financiamiento!$F$27/12,1,Financiamiento!$F$31*12,Financiamiento!$E69))</f>
        <v>0</v>
      </c>
      <c r="AY39" s="338">
        <f>-IF(Financiamiento!$F$31*12+$A38&lt;=pagoint!AY$11,0,IPMT(Financiamiento!$F$27/12,1,Financiamiento!$F$31*12,Financiamiento!$E69))</f>
        <v>0</v>
      </c>
      <c r="AZ39" s="338">
        <f>-IF(Financiamiento!$F$31*12+$A38&lt;=pagoint!AZ$11,0,IPMT(Financiamiento!$F$27/12,1,Financiamiento!$F$31*12,Financiamiento!$E69))</f>
        <v>0</v>
      </c>
      <c r="BA39" s="338">
        <f>-IF(Financiamiento!$F$31*12+$A38&lt;=pagoint!BA$11,0,IPMT(Financiamiento!$F$27/12,1,Financiamiento!$F$31*12,Financiamiento!$E69))</f>
        <v>0</v>
      </c>
      <c r="BB39" s="338">
        <f>-IF(Financiamiento!$F$31*12+$A38&lt;=pagoint!BB$11,0,IPMT(Financiamiento!$F$27/12,1,Financiamiento!$F$31*12,Financiamiento!$E69))</f>
        <v>0</v>
      </c>
      <c r="BC39" s="338">
        <f>-IF(Financiamiento!$F$31*12+$A38&lt;=pagoint!BC$11,0,IPMT(Financiamiento!$F$27/12,1,Financiamiento!$F$31*12,Financiamiento!$E69))</f>
        <v>0</v>
      </c>
      <c r="BD39" s="338">
        <f>-IF(Financiamiento!$F$31*12+$A38&lt;=pagoint!BD$11,0,IPMT(Financiamiento!$F$27/12,1,Financiamiento!$F$31*12,Financiamiento!$E69))</f>
        <v>0</v>
      </c>
      <c r="BE39" s="338">
        <f>-IF(Financiamiento!$F$31*12+$A38&lt;=pagoint!BE$11,0,IPMT(Financiamiento!$F$27/12,1,Financiamiento!$F$31*12,Financiamiento!$E69))</f>
        <v>0</v>
      </c>
      <c r="BF39" s="338">
        <f>-IF(Financiamiento!$F$31*12+$A38&lt;=pagoint!BF$11,0,IPMT(Financiamiento!$F$27/12,1,Financiamiento!$F$31*12,Financiamiento!$E69))</f>
        <v>0</v>
      </c>
      <c r="BG39" s="338">
        <f>-IF(Financiamiento!$F$31*12+$A38&lt;=pagoint!BG$11,0,IPMT(Financiamiento!$F$27/12,1,Financiamiento!$F$31*12,Financiamiento!$E69))</f>
        <v>0</v>
      </c>
      <c r="BH39" s="338">
        <f>-IF(Financiamiento!$F$31*12+$A38&lt;=pagoint!BH$11,0,IPMT(Financiamiento!$F$27/12,1,Financiamiento!$F$31*12,Financiamiento!$E69))</f>
        <v>0</v>
      </c>
      <c r="BI39" s="338">
        <f>-IF(Financiamiento!$F$31*12+$A38&lt;=pagoint!BI$11,0,IPMT(Financiamiento!$F$27/12,1,Financiamiento!$F$31*12,Financiamiento!$E69))</f>
        <v>0</v>
      </c>
      <c r="BJ39" s="338">
        <f>-IF(Financiamiento!$F$31*12+$A38&lt;=pagoint!BJ$11,0,IPMT(Financiamiento!$F$27/12,1,Financiamiento!$F$31*12,Financiamiento!$E69))</f>
        <v>0</v>
      </c>
    </row>
    <row r="40" spans="1:62">
      <c r="A40" s="338">
        <v>28</v>
      </c>
      <c r="B40" s="337" t="s">
        <v>183</v>
      </c>
      <c r="AD40" s="338">
        <f>-IF(Financiamiento!$F$31*12+$A39&lt;=pagoint!AD$11,0,IPMT(Financiamiento!$F$27/12,1,Financiamiento!$F$31*12,Financiamiento!$E70))</f>
        <v>0</v>
      </c>
      <c r="AE40" s="338">
        <f>-IF(Financiamiento!$F$31*12+$A39&lt;=pagoint!AE$11,0,IPMT(Financiamiento!$F$27/12,1,Financiamiento!$F$31*12,Financiamiento!$E70))</f>
        <v>0</v>
      </c>
      <c r="AF40" s="338">
        <f>-IF(Financiamiento!$F$31*12+$A39&lt;=pagoint!AF$11,0,IPMT(Financiamiento!$F$27/12,1,Financiamiento!$F$31*12,Financiamiento!$E70))</f>
        <v>0</v>
      </c>
      <c r="AG40" s="338">
        <f>-IF(Financiamiento!$F$31*12+$A39&lt;=pagoint!AG$11,0,IPMT(Financiamiento!$F$27/12,1,Financiamiento!$F$31*12,Financiamiento!$E70))</f>
        <v>0</v>
      </c>
      <c r="AH40" s="338">
        <f>-IF(Financiamiento!$F$31*12+$A39&lt;=pagoint!AH$11,0,IPMT(Financiamiento!$F$27/12,1,Financiamiento!$F$31*12,Financiamiento!$E70))</f>
        <v>0</v>
      </c>
      <c r="AI40" s="338">
        <f>-IF(Financiamiento!$F$31*12+$A39&lt;=pagoint!AI$11,0,IPMT(Financiamiento!$F$27/12,1,Financiamiento!$F$31*12,Financiamiento!$E70))</f>
        <v>0</v>
      </c>
      <c r="AJ40" s="338">
        <f>-IF(Financiamiento!$F$31*12+$A39&lt;=pagoint!AJ$11,0,IPMT(Financiamiento!$F$27/12,1,Financiamiento!$F$31*12,Financiamiento!$E70))</f>
        <v>0</v>
      </c>
      <c r="AK40" s="338">
        <f>-IF(Financiamiento!$F$31*12+$A39&lt;=pagoint!AK$11,0,IPMT(Financiamiento!$F$27/12,1,Financiamiento!$F$31*12,Financiamiento!$E70))</f>
        <v>0</v>
      </c>
      <c r="AL40" s="338">
        <f>-IF(Financiamiento!$F$31*12+$A39&lt;=pagoint!AL$11,0,IPMT(Financiamiento!$F$27/12,1,Financiamiento!$F$31*12,Financiamiento!$E70))</f>
        <v>0</v>
      </c>
      <c r="AM40" s="338">
        <f>-IF(Financiamiento!$F$31*12+$A39&lt;=pagoint!AM$11,0,IPMT(Financiamiento!$F$27/12,1,Financiamiento!$F$31*12,Financiamiento!$E70))</f>
        <v>0</v>
      </c>
      <c r="AN40" s="338">
        <f>-IF(Financiamiento!$F$31*12+$A39&lt;=pagoint!AN$11,0,IPMT(Financiamiento!$F$27/12,1,Financiamiento!$F$31*12,Financiamiento!$E70))</f>
        <v>0</v>
      </c>
      <c r="AO40" s="338">
        <f>-IF(Financiamiento!$F$31*12+$A39&lt;=pagoint!AO$11,0,IPMT(Financiamiento!$F$27/12,1,Financiamiento!$F$31*12,Financiamiento!$E70))</f>
        <v>0</v>
      </c>
      <c r="AP40" s="338">
        <f>-IF(Financiamiento!$F$31*12+$A39&lt;=pagoint!AP$11,0,IPMT(Financiamiento!$F$27/12,1,Financiamiento!$F$31*12,Financiamiento!$E70))</f>
        <v>0</v>
      </c>
      <c r="AQ40" s="338">
        <f>-IF(Financiamiento!$F$31*12+$A39&lt;=pagoint!AQ$11,0,IPMT(Financiamiento!$F$27/12,1,Financiamiento!$F$31*12,Financiamiento!$E70))</f>
        <v>0</v>
      </c>
      <c r="AR40" s="338">
        <f>-IF(Financiamiento!$F$31*12+$A39&lt;=pagoint!AR$11,0,IPMT(Financiamiento!$F$27/12,1,Financiamiento!$F$31*12,Financiamiento!$E70))</f>
        <v>0</v>
      </c>
      <c r="AS40" s="338">
        <f>-IF(Financiamiento!$F$31*12+$A39&lt;=pagoint!AS$11,0,IPMT(Financiamiento!$F$27/12,1,Financiamiento!$F$31*12,Financiamiento!$E70))</f>
        <v>0</v>
      </c>
      <c r="AT40" s="338">
        <f>-IF(Financiamiento!$F$31*12+$A39&lt;=pagoint!AT$11,0,IPMT(Financiamiento!$F$27/12,1,Financiamiento!$F$31*12,Financiamiento!$E70))</f>
        <v>0</v>
      </c>
      <c r="AU40" s="338">
        <f>-IF(Financiamiento!$F$31*12+$A39&lt;=pagoint!AU$11,0,IPMT(Financiamiento!$F$27/12,1,Financiamiento!$F$31*12,Financiamiento!$E70))</f>
        <v>0</v>
      </c>
      <c r="AV40" s="338">
        <f>-IF(Financiamiento!$F$31*12+$A39&lt;=pagoint!AV$11,0,IPMT(Financiamiento!$F$27/12,1,Financiamiento!$F$31*12,Financiamiento!$E70))</f>
        <v>0</v>
      </c>
      <c r="AW40" s="338">
        <f>-IF(Financiamiento!$F$31*12+$A39&lt;=pagoint!AW$11,0,IPMT(Financiamiento!$F$27/12,1,Financiamiento!$F$31*12,Financiamiento!$E70))</f>
        <v>0</v>
      </c>
      <c r="AX40" s="338">
        <f>-IF(Financiamiento!$F$31*12+$A39&lt;=pagoint!AX$11,0,IPMT(Financiamiento!$F$27/12,1,Financiamiento!$F$31*12,Financiamiento!$E70))</f>
        <v>0</v>
      </c>
      <c r="AY40" s="338">
        <f>-IF(Financiamiento!$F$31*12+$A39&lt;=pagoint!AY$11,0,IPMT(Financiamiento!$F$27/12,1,Financiamiento!$F$31*12,Financiamiento!$E70))</f>
        <v>0</v>
      </c>
      <c r="AZ40" s="338">
        <f>-IF(Financiamiento!$F$31*12+$A39&lt;=pagoint!AZ$11,0,IPMT(Financiamiento!$F$27/12,1,Financiamiento!$F$31*12,Financiamiento!$E70))</f>
        <v>0</v>
      </c>
      <c r="BA40" s="338">
        <f>-IF(Financiamiento!$F$31*12+$A39&lt;=pagoint!BA$11,0,IPMT(Financiamiento!$F$27/12,1,Financiamiento!$F$31*12,Financiamiento!$E70))</f>
        <v>0</v>
      </c>
      <c r="BB40" s="338">
        <f>-IF(Financiamiento!$F$31*12+$A39&lt;=pagoint!BB$11,0,IPMT(Financiamiento!$F$27/12,1,Financiamiento!$F$31*12,Financiamiento!$E70))</f>
        <v>0</v>
      </c>
      <c r="BC40" s="338">
        <f>-IF(Financiamiento!$F$31*12+$A39&lt;=pagoint!BC$11,0,IPMT(Financiamiento!$F$27/12,1,Financiamiento!$F$31*12,Financiamiento!$E70))</f>
        <v>0</v>
      </c>
      <c r="BD40" s="338">
        <f>-IF(Financiamiento!$F$31*12+$A39&lt;=pagoint!BD$11,0,IPMT(Financiamiento!$F$27/12,1,Financiamiento!$F$31*12,Financiamiento!$E70))</f>
        <v>0</v>
      </c>
      <c r="BE40" s="338">
        <f>-IF(Financiamiento!$F$31*12+$A39&lt;=pagoint!BE$11,0,IPMT(Financiamiento!$F$27/12,1,Financiamiento!$F$31*12,Financiamiento!$E70))</f>
        <v>0</v>
      </c>
      <c r="BF40" s="338">
        <f>-IF(Financiamiento!$F$31*12+$A39&lt;=pagoint!BF$11,0,IPMT(Financiamiento!$F$27/12,1,Financiamiento!$F$31*12,Financiamiento!$E70))</f>
        <v>0</v>
      </c>
      <c r="BG40" s="338">
        <f>-IF(Financiamiento!$F$31*12+$A39&lt;=pagoint!BG$11,0,IPMT(Financiamiento!$F$27/12,1,Financiamiento!$F$31*12,Financiamiento!$E70))</f>
        <v>0</v>
      </c>
      <c r="BH40" s="338">
        <f>-IF(Financiamiento!$F$31*12+$A39&lt;=pagoint!BH$11,0,IPMT(Financiamiento!$F$27/12,1,Financiamiento!$F$31*12,Financiamiento!$E70))</f>
        <v>0</v>
      </c>
      <c r="BI40" s="338">
        <f>-IF(Financiamiento!$F$31*12+$A39&lt;=pagoint!BI$11,0,IPMT(Financiamiento!$F$27/12,1,Financiamiento!$F$31*12,Financiamiento!$E70))</f>
        <v>0</v>
      </c>
      <c r="BJ40" s="338">
        <f>-IF(Financiamiento!$F$31*12+$A39&lt;=pagoint!BJ$11,0,IPMT(Financiamiento!$F$27/12,1,Financiamiento!$F$31*12,Financiamiento!$E70))</f>
        <v>0</v>
      </c>
    </row>
    <row r="41" spans="1:62">
      <c r="A41" s="338">
        <v>29</v>
      </c>
      <c r="B41" s="337" t="s">
        <v>184</v>
      </c>
      <c r="AE41" s="338">
        <f>-IF(Financiamiento!$F$31*12+$A40&lt;=pagoint!AE$11,0,IPMT(Financiamiento!$F$27/12,1,Financiamiento!$F$31*12,Financiamiento!$E71))</f>
        <v>0</v>
      </c>
      <c r="AF41" s="338">
        <f>-IF(Financiamiento!$F$31*12+$A40&lt;=pagoint!AF$11,0,IPMT(Financiamiento!$F$27/12,1,Financiamiento!$F$31*12,Financiamiento!$E71))</f>
        <v>0</v>
      </c>
      <c r="AG41" s="338">
        <f>-IF(Financiamiento!$F$31*12+$A40&lt;=pagoint!AG$11,0,IPMT(Financiamiento!$F$27/12,1,Financiamiento!$F$31*12,Financiamiento!$E71))</f>
        <v>0</v>
      </c>
      <c r="AH41" s="338">
        <f>-IF(Financiamiento!$F$31*12+$A40&lt;=pagoint!AH$11,0,IPMT(Financiamiento!$F$27/12,1,Financiamiento!$F$31*12,Financiamiento!$E71))</f>
        <v>0</v>
      </c>
      <c r="AI41" s="338">
        <f>-IF(Financiamiento!$F$31*12+$A40&lt;=pagoint!AI$11,0,IPMT(Financiamiento!$F$27/12,1,Financiamiento!$F$31*12,Financiamiento!$E71))</f>
        <v>0</v>
      </c>
      <c r="AJ41" s="338">
        <f>-IF(Financiamiento!$F$31*12+$A40&lt;=pagoint!AJ$11,0,IPMT(Financiamiento!$F$27/12,1,Financiamiento!$F$31*12,Financiamiento!$E71))</f>
        <v>0</v>
      </c>
      <c r="AK41" s="338">
        <f>-IF(Financiamiento!$F$31*12+$A40&lt;=pagoint!AK$11,0,IPMT(Financiamiento!$F$27/12,1,Financiamiento!$F$31*12,Financiamiento!$E71))</f>
        <v>0</v>
      </c>
      <c r="AL41" s="338">
        <f>-IF(Financiamiento!$F$31*12+$A40&lt;=pagoint!AL$11,0,IPMT(Financiamiento!$F$27/12,1,Financiamiento!$F$31*12,Financiamiento!$E71))</f>
        <v>0</v>
      </c>
      <c r="AM41" s="338">
        <f>-IF(Financiamiento!$F$31*12+$A40&lt;=pagoint!AM$11,0,IPMT(Financiamiento!$F$27/12,1,Financiamiento!$F$31*12,Financiamiento!$E71))</f>
        <v>0</v>
      </c>
      <c r="AN41" s="338">
        <f>-IF(Financiamiento!$F$31*12+$A40&lt;=pagoint!AN$11,0,IPMT(Financiamiento!$F$27/12,1,Financiamiento!$F$31*12,Financiamiento!$E71))</f>
        <v>0</v>
      </c>
      <c r="AO41" s="338">
        <f>-IF(Financiamiento!$F$31*12+$A40&lt;=pagoint!AO$11,0,IPMT(Financiamiento!$F$27/12,1,Financiamiento!$F$31*12,Financiamiento!$E71))</f>
        <v>0</v>
      </c>
      <c r="AP41" s="338">
        <f>-IF(Financiamiento!$F$31*12+$A40&lt;=pagoint!AP$11,0,IPMT(Financiamiento!$F$27/12,1,Financiamiento!$F$31*12,Financiamiento!$E71))</f>
        <v>0</v>
      </c>
      <c r="AQ41" s="338">
        <f>-IF(Financiamiento!$F$31*12+$A40&lt;=pagoint!AQ$11,0,IPMT(Financiamiento!$F$27/12,1,Financiamiento!$F$31*12,Financiamiento!$E71))</f>
        <v>0</v>
      </c>
      <c r="AR41" s="338">
        <f>-IF(Financiamiento!$F$31*12+$A40&lt;=pagoint!AR$11,0,IPMT(Financiamiento!$F$27/12,1,Financiamiento!$F$31*12,Financiamiento!$E71))</f>
        <v>0</v>
      </c>
      <c r="AS41" s="338">
        <f>-IF(Financiamiento!$F$31*12+$A40&lt;=pagoint!AS$11,0,IPMT(Financiamiento!$F$27/12,1,Financiamiento!$F$31*12,Financiamiento!$E71))</f>
        <v>0</v>
      </c>
      <c r="AT41" s="338">
        <f>-IF(Financiamiento!$F$31*12+$A40&lt;=pagoint!AT$11,0,IPMT(Financiamiento!$F$27/12,1,Financiamiento!$F$31*12,Financiamiento!$E71))</f>
        <v>0</v>
      </c>
      <c r="AU41" s="338">
        <f>-IF(Financiamiento!$F$31*12+$A40&lt;=pagoint!AU$11,0,IPMT(Financiamiento!$F$27/12,1,Financiamiento!$F$31*12,Financiamiento!$E71))</f>
        <v>0</v>
      </c>
      <c r="AV41" s="338">
        <f>-IF(Financiamiento!$F$31*12+$A40&lt;=pagoint!AV$11,0,IPMT(Financiamiento!$F$27/12,1,Financiamiento!$F$31*12,Financiamiento!$E71))</f>
        <v>0</v>
      </c>
      <c r="AW41" s="338">
        <f>-IF(Financiamiento!$F$31*12+$A40&lt;=pagoint!AW$11,0,IPMT(Financiamiento!$F$27/12,1,Financiamiento!$F$31*12,Financiamiento!$E71))</f>
        <v>0</v>
      </c>
      <c r="AX41" s="338">
        <f>-IF(Financiamiento!$F$31*12+$A40&lt;=pagoint!AX$11,0,IPMT(Financiamiento!$F$27/12,1,Financiamiento!$F$31*12,Financiamiento!$E71))</f>
        <v>0</v>
      </c>
      <c r="AY41" s="338">
        <f>-IF(Financiamiento!$F$31*12+$A40&lt;=pagoint!AY$11,0,IPMT(Financiamiento!$F$27/12,1,Financiamiento!$F$31*12,Financiamiento!$E71))</f>
        <v>0</v>
      </c>
      <c r="AZ41" s="338">
        <f>-IF(Financiamiento!$F$31*12+$A40&lt;=pagoint!AZ$11,0,IPMT(Financiamiento!$F$27/12,1,Financiamiento!$F$31*12,Financiamiento!$E71))</f>
        <v>0</v>
      </c>
      <c r="BA41" s="338">
        <f>-IF(Financiamiento!$F$31*12+$A40&lt;=pagoint!BA$11,0,IPMT(Financiamiento!$F$27/12,1,Financiamiento!$F$31*12,Financiamiento!$E71))</f>
        <v>0</v>
      </c>
      <c r="BB41" s="338">
        <f>-IF(Financiamiento!$F$31*12+$A40&lt;=pagoint!BB$11,0,IPMT(Financiamiento!$F$27/12,1,Financiamiento!$F$31*12,Financiamiento!$E71))</f>
        <v>0</v>
      </c>
      <c r="BC41" s="338">
        <f>-IF(Financiamiento!$F$31*12+$A40&lt;=pagoint!BC$11,0,IPMT(Financiamiento!$F$27/12,1,Financiamiento!$F$31*12,Financiamiento!$E71))</f>
        <v>0</v>
      </c>
      <c r="BD41" s="338">
        <f>-IF(Financiamiento!$F$31*12+$A40&lt;=pagoint!BD$11,0,IPMT(Financiamiento!$F$27/12,1,Financiamiento!$F$31*12,Financiamiento!$E71))</f>
        <v>0</v>
      </c>
      <c r="BE41" s="338">
        <f>-IF(Financiamiento!$F$31*12+$A40&lt;=pagoint!BE$11,0,IPMT(Financiamiento!$F$27/12,1,Financiamiento!$F$31*12,Financiamiento!$E71))</f>
        <v>0</v>
      </c>
      <c r="BF41" s="338">
        <f>-IF(Financiamiento!$F$31*12+$A40&lt;=pagoint!BF$11,0,IPMT(Financiamiento!$F$27/12,1,Financiamiento!$F$31*12,Financiamiento!$E71))</f>
        <v>0</v>
      </c>
      <c r="BG41" s="338">
        <f>-IF(Financiamiento!$F$31*12+$A40&lt;=pagoint!BG$11,0,IPMT(Financiamiento!$F$27/12,1,Financiamiento!$F$31*12,Financiamiento!$E71))</f>
        <v>0</v>
      </c>
      <c r="BH41" s="338">
        <f>-IF(Financiamiento!$F$31*12+$A40&lt;=pagoint!BH$11,0,IPMT(Financiamiento!$F$27/12,1,Financiamiento!$F$31*12,Financiamiento!$E71))</f>
        <v>0</v>
      </c>
      <c r="BI41" s="338">
        <f>-IF(Financiamiento!$F$31*12+$A40&lt;=pagoint!BI$11,0,IPMT(Financiamiento!$F$27/12,1,Financiamiento!$F$31*12,Financiamiento!$E71))</f>
        <v>0</v>
      </c>
      <c r="BJ41" s="338">
        <f>-IF(Financiamiento!$F$31*12+$A40&lt;=pagoint!BJ$11,0,IPMT(Financiamiento!$F$27/12,1,Financiamiento!$F$31*12,Financiamiento!$E71))</f>
        <v>0</v>
      </c>
    </row>
    <row r="42" spans="1:62">
      <c r="A42" s="338">
        <v>30</v>
      </c>
      <c r="B42" s="337" t="s">
        <v>185</v>
      </c>
      <c r="AF42" s="338">
        <f>-IF(Financiamiento!$F$31*12+$A41&lt;=pagoint!AF$11,0,IPMT(Financiamiento!$F$27/12,1,Financiamiento!$F$31*12,Financiamiento!$E72))</f>
        <v>0</v>
      </c>
      <c r="AG42" s="338">
        <f>-IF(Financiamiento!$F$31*12+$A41&lt;=pagoint!AG$11,0,IPMT(Financiamiento!$F$27/12,1,Financiamiento!$F$31*12,Financiamiento!$E72))</f>
        <v>0</v>
      </c>
      <c r="AH42" s="338">
        <f>-IF(Financiamiento!$F$31*12+$A41&lt;=pagoint!AH$11,0,IPMT(Financiamiento!$F$27/12,1,Financiamiento!$F$31*12,Financiamiento!$E72))</f>
        <v>0</v>
      </c>
      <c r="AI42" s="338">
        <f>-IF(Financiamiento!$F$31*12+$A41&lt;=pagoint!AI$11,0,IPMT(Financiamiento!$F$27/12,1,Financiamiento!$F$31*12,Financiamiento!$E72))</f>
        <v>0</v>
      </c>
      <c r="AJ42" s="338">
        <f>-IF(Financiamiento!$F$31*12+$A41&lt;=pagoint!AJ$11,0,IPMT(Financiamiento!$F$27/12,1,Financiamiento!$F$31*12,Financiamiento!$E72))</f>
        <v>0</v>
      </c>
      <c r="AK42" s="338">
        <f>-IF(Financiamiento!$F$31*12+$A41&lt;=pagoint!AK$11,0,IPMT(Financiamiento!$F$27/12,1,Financiamiento!$F$31*12,Financiamiento!$E72))</f>
        <v>0</v>
      </c>
      <c r="AL42" s="338">
        <f>-IF(Financiamiento!$F$31*12+$A41&lt;=pagoint!AL$11,0,IPMT(Financiamiento!$F$27/12,1,Financiamiento!$F$31*12,Financiamiento!$E72))</f>
        <v>0</v>
      </c>
      <c r="AM42" s="338">
        <f>-IF(Financiamiento!$F$31*12+$A41&lt;=pagoint!AM$11,0,IPMT(Financiamiento!$F$27/12,1,Financiamiento!$F$31*12,Financiamiento!$E72))</f>
        <v>0</v>
      </c>
      <c r="AN42" s="338">
        <f>-IF(Financiamiento!$F$31*12+$A41&lt;=pagoint!AN$11,0,IPMT(Financiamiento!$F$27/12,1,Financiamiento!$F$31*12,Financiamiento!$E72))</f>
        <v>0</v>
      </c>
      <c r="AO42" s="338">
        <f>-IF(Financiamiento!$F$31*12+$A41&lt;=pagoint!AO$11,0,IPMT(Financiamiento!$F$27/12,1,Financiamiento!$F$31*12,Financiamiento!$E72))</f>
        <v>0</v>
      </c>
      <c r="AP42" s="338">
        <f>-IF(Financiamiento!$F$31*12+$A41&lt;=pagoint!AP$11,0,IPMT(Financiamiento!$F$27/12,1,Financiamiento!$F$31*12,Financiamiento!$E72))</f>
        <v>0</v>
      </c>
      <c r="AQ42" s="338">
        <f>-IF(Financiamiento!$F$31*12+$A41&lt;=pagoint!AQ$11,0,IPMT(Financiamiento!$F$27/12,1,Financiamiento!$F$31*12,Financiamiento!$E72))</f>
        <v>0</v>
      </c>
      <c r="AR42" s="338">
        <f>-IF(Financiamiento!$F$31*12+$A41&lt;=pagoint!AR$11,0,IPMT(Financiamiento!$F$27/12,1,Financiamiento!$F$31*12,Financiamiento!$E72))</f>
        <v>0</v>
      </c>
      <c r="AS42" s="338">
        <f>-IF(Financiamiento!$F$31*12+$A41&lt;=pagoint!AS$11,0,IPMT(Financiamiento!$F$27/12,1,Financiamiento!$F$31*12,Financiamiento!$E72))</f>
        <v>0</v>
      </c>
      <c r="AT42" s="338">
        <f>-IF(Financiamiento!$F$31*12+$A41&lt;=pagoint!AT$11,0,IPMT(Financiamiento!$F$27/12,1,Financiamiento!$F$31*12,Financiamiento!$E72))</f>
        <v>0</v>
      </c>
      <c r="AU42" s="338">
        <f>-IF(Financiamiento!$F$31*12+$A41&lt;=pagoint!AU$11,0,IPMT(Financiamiento!$F$27/12,1,Financiamiento!$F$31*12,Financiamiento!$E72))</f>
        <v>0</v>
      </c>
      <c r="AV42" s="338">
        <f>-IF(Financiamiento!$F$31*12+$A41&lt;=pagoint!AV$11,0,IPMT(Financiamiento!$F$27/12,1,Financiamiento!$F$31*12,Financiamiento!$E72))</f>
        <v>0</v>
      </c>
      <c r="AW42" s="338">
        <f>-IF(Financiamiento!$F$31*12+$A41&lt;=pagoint!AW$11,0,IPMT(Financiamiento!$F$27/12,1,Financiamiento!$F$31*12,Financiamiento!$E72))</f>
        <v>0</v>
      </c>
      <c r="AX42" s="338">
        <f>-IF(Financiamiento!$F$31*12+$A41&lt;=pagoint!AX$11,0,IPMT(Financiamiento!$F$27/12,1,Financiamiento!$F$31*12,Financiamiento!$E72))</f>
        <v>0</v>
      </c>
      <c r="AY42" s="338">
        <f>-IF(Financiamiento!$F$31*12+$A41&lt;=pagoint!AY$11,0,IPMT(Financiamiento!$F$27/12,1,Financiamiento!$F$31*12,Financiamiento!$E72))</f>
        <v>0</v>
      </c>
      <c r="AZ42" s="338">
        <f>-IF(Financiamiento!$F$31*12+$A41&lt;=pagoint!AZ$11,0,IPMT(Financiamiento!$F$27/12,1,Financiamiento!$F$31*12,Financiamiento!$E72))</f>
        <v>0</v>
      </c>
      <c r="BA42" s="338">
        <f>-IF(Financiamiento!$F$31*12+$A41&lt;=pagoint!BA$11,0,IPMT(Financiamiento!$F$27/12,1,Financiamiento!$F$31*12,Financiamiento!$E72))</f>
        <v>0</v>
      </c>
      <c r="BB42" s="338">
        <f>-IF(Financiamiento!$F$31*12+$A41&lt;=pagoint!BB$11,0,IPMT(Financiamiento!$F$27/12,1,Financiamiento!$F$31*12,Financiamiento!$E72))</f>
        <v>0</v>
      </c>
      <c r="BC42" s="338">
        <f>-IF(Financiamiento!$F$31*12+$A41&lt;=pagoint!BC$11,0,IPMT(Financiamiento!$F$27/12,1,Financiamiento!$F$31*12,Financiamiento!$E72))</f>
        <v>0</v>
      </c>
      <c r="BD42" s="338">
        <f>-IF(Financiamiento!$F$31*12+$A41&lt;=pagoint!BD$11,0,IPMT(Financiamiento!$F$27/12,1,Financiamiento!$F$31*12,Financiamiento!$E72))</f>
        <v>0</v>
      </c>
      <c r="BE42" s="338">
        <f>-IF(Financiamiento!$F$31*12+$A41&lt;=pagoint!BE$11,0,IPMT(Financiamiento!$F$27/12,1,Financiamiento!$F$31*12,Financiamiento!$E72))</f>
        <v>0</v>
      </c>
      <c r="BF42" s="338">
        <f>-IF(Financiamiento!$F$31*12+$A41&lt;=pagoint!BF$11,0,IPMT(Financiamiento!$F$27/12,1,Financiamiento!$F$31*12,Financiamiento!$E72))</f>
        <v>0</v>
      </c>
      <c r="BG42" s="338">
        <f>-IF(Financiamiento!$F$31*12+$A41&lt;=pagoint!BG$11,0,IPMT(Financiamiento!$F$27/12,1,Financiamiento!$F$31*12,Financiamiento!$E72))</f>
        <v>0</v>
      </c>
      <c r="BH42" s="338">
        <f>-IF(Financiamiento!$F$31*12+$A41&lt;=pagoint!BH$11,0,IPMT(Financiamiento!$F$27/12,1,Financiamiento!$F$31*12,Financiamiento!$E72))</f>
        <v>0</v>
      </c>
      <c r="BI42" s="338">
        <f>-IF(Financiamiento!$F$31*12+$A41&lt;=pagoint!BI$11,0,IPMT(Financiamiento!$F$27/12,1,Financiamiento!$F$31*12,Financiamiento!$E72))</f>
        <v>0</v>
      </c>
      <c r="BJ42" s="338">
        <f>-IF(Financiamiento!$F$31*12+$A41&lt;=pagoint!BJ$11,0,IPMT(Financiamiento!$F$27/12,1,Financiamiento!$F$31*12,Financiamiento!$E72))</f>
        <v>0</v>
      </c>
    </row>
    <row r="43" spans="1:62">
      <c r="A43" s="338">
        <v>31</v>
      </c>
      <c r="B43" s="337" t="s">
        <v>186</v>
      </c>
      <c r="AG43" s="338">
        <f>-IF(Financiamiento!$F$31*12+$A42&lt;=pagoint!AG$11,0,IPMT(Financiamiento!$F$27/12,1,Financiamiento!$F$31*12,Financiamiento!$E73))</f>
        <v>0</v>
      </c>
      <c r="AH43" s="338">
        <f>-IF(Financiamiento!$F$31*12+$A42&lt;=pagoint!AH$11,0,IPMT(Financiamiento!$F$27/12,1,Financiamiento!$F$31*12,Financiamiento!$E73))</f>
        <v>0</v>
      </c>
      <c r="AI43" s="338">
        <f>-IF(Financiamiento!$F$31*12+$A42&lt;=pagoint!AI$11,0,IPMT(Financiamiento!$F$27/12,1,Financiamiento!$F$31*12,Financiamiento!$E73))</f>
        <v>0</v>
      </c>
      <c r="AJ43" s="338">
        <f>-IF(Financiamiento!$F$31*12+$A42&lt;=pagoint!AJ$11,0,IPMT(Financiamiento!$F$27/12,1,Financiamiento!$F$31*12,Financiamiento!$E73))</f>
        <v>0</v>
      </c>
      <c r="AK43" s="338">
        <f>-IF(Financiamiento!$F$31*12+$A42&lt;=pagoint!AK$11,0,IPMT(Financiamiento!$F$27/12,1,Financiamiento!$F$31*12,Financiamiento!$E73))</f>
        <v>0</v>
      </c>
      <c r="AL43" s="338">
        <f>-IF(Financiamiento!$F$31*12+$A42&lt;=pagoint!AL$11,0,IPMT(Financiamiento!$F$27/12,1,Financiamiento!$F$31*12,Financiamiento!$E73))</f>
        <v>0</v>
      </c>
      <c r="AM43" s="338">
        <f>-IF(Financiamiento!$F$31*12+$A42&lt;=pagoint!AM$11,0,IPMT(Financiamiento!$F$27/12,1,Financiamiento!$F$31*12,Financiamiento!$E73))</f>
        <v>0</v>
      </c>
      <c r="AN43" s="338">
        <f>-IF(Financiamiento!$F$31*12+$A42&lt;=pagoint!AN$11,0,IPMT(Financiamiento!$F$27/12,1,Financiamiento!$F$31*12,Financiamiento!$E73))</f>
        <v>0</v>
      </c>
      <c r="AO43" s="338">
        <f>-IF(Financiamiento!$F$31*12+$A42&lt;=pagoint!AO$11,0,IPMT(Financiamiento!$F$27/12,1,Financiamiento!$F$31*12,Financiamiento!$E73))</f>
        <v>0</v>
      </c>
      <c r="AP43" s="338">
        <f>-IF(Financiamiento!$F$31*12+$A42&lt;=pagoint!AP$11,0,IPMT(Financiamiento!$F$27/12,1,Financiamiento!$F$31*12,Financiamiento!$E73))</f>
        <v>0</v>
      </c>
      <c r="AQ43" s="338">
        <f>-IF(Financiamiento!$F$31*12+$A42&lt;=pagoint!AQ$11,0,IPMT(Financiamiento!$F$27/12,1,Financiamiento!$F$31*12,Financiamiento!$E73))</f>
        <v>0</v>
      </c>
      <c r="AR43" s="338">
        <f>-IF(Financiamiento!$F$31*12+$A42&lt;=pagoint!AR$11,0,IPMT(Financiamiento!$F$27/12,1,Financiamiento!$F$31*12,Financiamiento!$E73))</f>
        <v>0</v>
      </c>
      <c r="AS43" s="338">
        <f>-IF(Financiamiento!$F$31*12+$A42&lt;=pagoint!AS$11,0,IPMT(Financiamiento!$F$27/12,1,Financiamiento!$F$31*12,Financiamiento!$E73))</f>
        <v>0</v>
      </c>
      <c r="AT43" s="338">
        <f>-IF(Financiamiento!$F$31*12+$A42&lt;=pagoint!AT$11,0,IPMT(Financiamiento!$F$27/12,1,Financiamiento!$F$31*12,Financiamiento!$E73))</f>
        <v>0</v>
      </c>
      <c r="AU43" s="338">
        <f>-IF(Financiamiento!$F$31*12+$A42&lt;=pagoint!AU$11,0,IPMT(Financiamiento!$F$27/12,1,Financiamiento!$F$31*12,Financiamiento!$E73))</f>
        <v>0</v>
      </c>
      <c r="AV43" s="338">
        <f>-IF(Financiamiento!$F$31*12+$A42&lt;=pagoint!AV$11,0,IPMT(Financiamiento!$F$27/12,1,Financiamiento!$F$31*12,Financiamiento!$E73))</f>
        <v>0</v>
      </c>
      <c r="AW43" s="338">
        <f>-IF(Financiamiento!$F$31*12+$A42&lt;=pagoint!AW$11,0,IPMT(Financiamiento!$F$27/12,1,Financiamiento!$F$31*12,Financiamiento!$E73))</f>
        <v>0</v>
      </c>
      <c r="AX43" s="338">
        <f>-IF(Financiamiento!$F$31*12+$A42&lt;=pagoint!AX$11,0,IPMT(Financiamiento!$F$27/12,1,Financiamiento!$F$31*12,Financiamiento!$E73))</f>
        <v>0</v>
      </c>
      <c r="AY43" s="338">
        <f>-IF(Financiamiento!$F$31*12+$A42&lt;=pagoint!AY$11,0,IPMT(Financiamiento!$F$27/12,1,Financiamiento!$F$31*12,Financiamiento!$E73))</f>
        <v>0</v>
      </c>
      <c r="AZ43" s="338">
        <f>-IF(Financiamiento!$F$31*12+$A42&lt;=pagoint!AZ$11,0,IPMT(Financiamiento!$F$27/12,1,Financiamiento!$F$31*12,Financiamiento!$E73))</f>
        <v>0</v>
      </c>
      <c r="BA43" s="338">
        <f>-IF(Financiamiento!$F$31*12+$A42&lt;=pagoint!BA$11,0,IPMT(Financiamiento!$F$27/12,1,Financiamiento!$F$31*12,Financiamiento!$E73))</f>
        <v>0</v>
      </c>
      <c r="BB43" s="338">
        <f>-IF(Financiamiento!$F$31*12+$A42&lt;=pagoint!BB$11,0,IPMT(Financiamiento!$F$27/12,1,Financiamiento!$F$31*12,Financiamiento!$E73))</f>
        <v>0</v>
      </c>
      <c r="BC43" s="338">
        <f>-IF(Financiamiento!$F$31*12+$A42&lt;=pagoint!BC$11,0,IPMT(Financiamiento!$F$27/12,1,Financiamiento!$F$31*12,Financiamiento!$E73))</f>
        <v>0</v>
      </c>
      <c r="BD43" s="338">
        <f>-IF(Financiamiento!$F$31*12+$A42&lt;=pagoint!BD$11,0,IPMT(Financiamiento!$F$27/12,1,Financiamiento!$F$31*12,Financiamiento!$E73))</f>
        <v>0</v>
      </c>
      <c r="BE43" s="338">
        <f>-IF(Financiamiento!$F$31*12+$A42&lt;=pagoint!BE$11,0,IPMT(Financiamiento!$F$27/12,1,Financiamiento!$F$31*12,Financiamiento!$E73))</f>
        <v>0</v>
      </c>
      <c r="BF43" s="338">
        <f>-IF(Financiamiento!$F$31*12+$A42&lt;=pagoint!BF$11,0,IPMT(Financiamiento!$F$27/12,1,Financiamiento!$F$31*12,Financiamiento!$E73))</f>
        <v>0</v>
      </c>
      <c r="BG43" s="338">
        <f>-IF(Financiamiento!$F$31*12+$A42&lt;=pagoint!BG$11,0,IPMT(Financiamiento!$F$27/12,1,Financiamiento!$F$31*12,Financiamiento!$E73))</f>
        <v>0</v>
      </c>
      <c r="BH43" s="338">
        <f>-IF(Financiamiento!$F$31*12+$A42&lt;=pagoint!BH$11,0,IPMT(Financiamiento!$F$27/12,1,Financiamiento!$F$31*12,Financiamiento!$E73))</f>
        <v>0</v>
      </c>
      <c r="BI43" s="338">
        <f>-IF(Financiamiento!$F$31*12+$A42&lt;=pagoint!BI$11,0,IPMT(Financiamiento!$F$27/12,1,Financiamiento!$F$31*12,Financiamiento!$E73))</f>
        <v>0</v>
      </c>
      <c r="BJ43" s="338">
        <f>-IF(Financiamiento!$F$31*12+$A42&lt;=pagoint!BJ$11,0,IPMT(Financiamiento!$F$27/12,1,Financiamiento!$F$31*12,Financiamiento!$E73))</f>
        <v>0</v>
      </c>
    </row>
    <row r="44" spans="1:62">
      <c r="A44" s="338">
        <v>32</v>
      </c>
      <c r="B44" s="337" t="s">
        <v>187</v>
      </c>
      <c r="AH44" s="338">
        <f>-IF(Financiamiento!$F$31*12+$A43&lt;=pagoint!AH$11,0,IPMT(Financiamiento!$F$27/12,1,Financiamiento!$F$31*12,Financiamiento!$E74))</f>
        <v>0</v>
      </c>
      <c r="AI44" s="338">
        <f>-IF(Financiamiento!$F$31*12+$A43&lt;=pagoint!AI$11,0,IPMT(Financiamiento!$F$27/12,1,Financiamiento!$F$31*12,Financiamiento!$E74))</f>
        <v>0</v>
      </c>
      <c r="AJ44" s="338">
        <f>-IF(Financiamiento!$F$31*12+$A43&lt;=pagoint!AJ$11,0,IPMT(Financiamiento!$F$27/12,1,Financiamiento!$F$31*12,Financiamiento!$E74))</f>
        <v>0</v>
      </c>
      <c r="AK44" s="338">
        <f>-IF(Financiamiento!$F$31*12+$A43&lt;=pagoint!AK$11,0,IPMT(Financiamiento!$F$27/12,1,Financiamiento!$F$31*12,Financiamiento!$E74))</f>
        <v>0</v>
      </c>
      <c r="AL44" s="338">
        <f>-IF(Financiamiento!$F$31*12+$A43&lt;=pagoint!AL$11,0,IPMT(Financiamiento!$F$27/12,1,Financiamiento!$F$31*12,Financiamiento!$E74))</f>
        <v>0</v>
      </c>
      <c r="AM44" s="338">
        <f>-IF(Financiamiento!$F$31*12+$A43&lt;=pagoint!AM$11,0,IPMT(Financiamiento!$F$27/12,1,Financiamiento!$F$31*12,Financiamiento!$E74))</f>
        <v>0</v>
      </c>
      <c r="AN44" s="338">
        <f>-IF(Financiamiento!$F$31*12+$A43&lt;=pagoint!AN$11,0,IPMT(Financiamiento!$F$27/12,1,Financiamiento!$F$31*12,Financiamiento!$E74))</f>
        <v>0</v>
      </c>
      <c r="AO44" s="338">
        <f>-IF(Financiamiento!$F$31*12+$A43&lt;=pagoint!AO$11,0,IPMT(Financiamiento!$F$27/12,1,Financiamiento!$F$31*12,Financiamiento!$E74))</f>
        <v>0</v>
      </c>
      <c r="AP44" s="338">
        <f>-IF(Financiamiento!$F$31*12+$A43&lt;=pagoint!AP$11,0,IPMT(Financiamiento!$F$27/12,1,Financiamiento!$F$31*12,Financiamiento!$E74))</f>
        <v>0</v>
      </c>
      <c r="AQ44" s="338">
        <f>-IF(Financiamiento!$F$31*12+$A43&lt;=pagoint!AQ$11,0,IPMT(Financiamiento!$F$27/12,1,Financiamiento!$F$31*12,Financiamiento!$E74))</f>
        <v>0</v>
      </c>
      <c r="AR44" s="338">
        <f>-IF(Financiamiento!$F$31*12+$A43&lt;=pagoint!AR$11,0,IPMT(Financiamiento!$F$27/12,1,Financiamiento!$F$31*12,Financiamiento!$E74))</f>
        <v>0</v>
      </c>
      <c r="AS44" s="338">
        <f>-IF(Financiamiento!$F$31*12+$A43&lt;=pagoint!AS$11,0,IPMT(Financiamiento!$F$27/12,1,Financiamiento!$F$31*12,Financiamiento!$E74))</f>
        <v>0</v>
      </c>
      <c r="AT44" s="338">
        <f>-IF(Financiamiento!$F$31*12+$A43&lt;=pagoint!AT$11,0,IPMT(Financiamiento!$F$27/12,1,Financiamiento!$F$31*12,Financiamiento!$E74))</f>
        <v>0</v>
      </c>
      <c r="AU44" s="338">
        <f>-IF(Financiamiento!$F$31*12+$A43&lt;=pagoint!AU$11,0,IPMT(Financiamiento!$F$27/12,1,Financiamiento!$F$31*12,Financiamiento!$E74))</f>
        <v>0</v>
      </c>
      <c r="AV44" s="338">
        <f>-IF(Financiamiento!$F$31*12+$A43&lt;=pagoint!AV$11,0,IPMT(Financiamiento!$F$27/12,1,Financiamiento!$F$31*12,Financiamiento!$E74))</f>
        <v>0</v>
      </c>
      <c r="AW44" s="338">
        <f>-IF(Financiamiento!$F$31*12+$A43&lt;=pagoint!AW$11,0,IPMT(Financiamiento!$F$27/12,1,Financiamiento!$F$31*12,Financiamiento!$E74))</f>
        <v>0</v>
      </c>
      <c r="AX44" s="338">
        <f>-IF(Financiamiento!$F$31*12+$A43&lt;=pagoint!AX$11,0,IPMT(Financiamiento!$F$27/12,1,Financiamiento!$F$31*12,Financiamiento!$E74))</f>
        <v>0</v>
      </c>
      <c r="AY44" s="338">
        <f>-IF(Financiamiento!$F$31*12+$A43&lt;=pagoint!AY$11,0,IPMT(Financiamiento!$F$27/12,1,Financiamiento!$F$31*12,Financiamiento!$E74))</f>
        <v>0</v>
      </c>
      <c r="AZ44" s="338">
        <f>-IF(Financiamiento!$F$31*12+$A43&lt;=pagoint!AZ$11,0,IPMT(Financiamiento!$F$27/12,1,Financiamiento!$F$31*12,Financiamiento!$E74))</f>
        <v>0</v>
      </c>
      <c r="BA44" s="338">
        <f>-IF(Financiamiento!$F$31*12+$A43&lt;=pagoint!BA$11,0,IPMT(Financiamiento!$F$27/12,1,Financiamiento!$F$31*12,Financiamiento!$E74))</f>
        <v>0</v>
      </c>
      <c r="BB44" s="338">
        <f>-IF(Financiamiento!$F$31*12+$A43&lt;=pagoint!BB$11,0,IPMT(Financiamiento!$F$27/12,1,Financiamiento!$F$31*12,Financiamiento!$E74))</f>
        <v>0</v>
      </c>
      <c r="BC44" s="338">
        <f>-IF(Financiamiento!$F$31*12+$A43&lt;=pagoint!BC$11,0,IPMT(Financiamiento!$F$27/12,1,Financiamiento!$F$31*12,Financiamiento!$E74))</f>
        <v>0</v>
      </c>
      <c r="BD44" s="338">
        <f>-IF(Financiamiento!$F$31*12+$A43&lt;=pagoint!BD$11,0,IPMT(Financiamiento!$F$27/12,1,Financiamiento!$F$31*12,Financiamiento!$E74))</f>
        <v>0</v>
      </c>
      <c r="BE44" s="338">
        <f>-IF(Financiamiento!$F$31*12+$A43&lt;=pagoint!BE$11,0,IPMT(Financiamiento!$F$27/12,1,Financiamiento!$F$31*12,Financiamiento!$E74))</f>
        <v>0</v>
      </c>
      <c r="BF44" s="338">
        <f>-IF(Financiamiento!$F$31*12+$A43&lt;=pagoint!BF$11,0,IPMT(Financiamiento!$F$27/12,1,Financiamiento!$F$31*12,Financiamiento!$E74))</f>
        <v>0</v>
      </c>
      <c r="BG44" s="338">
        <f>-IF(Financiamiento!$F$31*12+$A43&lt;=pagoint!BG$11,0,IPMT(Financiamiento!$F$27/12,1,Financiamiento!$F$31*12,Financiamiento!$E74))</f>
        <v>0</v>
      </c>
      <c r="BH44" s="338">
        <f>-IF(Financiamiento!$F$31*12+$A43&lt;=pagoint!BH$11,0,IPMT(Financiamiento!$F$27/12,1,Financiamiento!$F$31*12,Financiamiento!$E74))</f>
        <v>0</v>
      </c>
      <c r="BI44" s="338">
        <f>-IF(Financiamiento!$F$31*12+$A43&lt;=pagoint!BI$11,0,IPMT(Financiamiento!$F$27/12,1,Financiamiento!$F$31*12,Financiamiento!$E74))</f>
        <v>0</v>
      </c>
      <c r="BJ44" s="338">
        <f>-IF(Financiamiento!$F$31*12+$A43&lt;=pagoint!BJ$11,0,IPMT(Financiamiento!$F$27/12,1,Financiamiento!$F$31*12,Financiamiento!$E74))</f>
        <v>0</v>
      </c>
    </row>
    <row r="45" spans="1:62">
      <c r="A45" s="338">
        <v>33</v>
      </c>
      <c r="B45" s="337" t="s">
        <v>188</v>
      </c>
      <c r="AI45" s="338">
        <f>-IF(Financiamiento!$F$31*12+$A44&lt;=pagoint!AI$11,0,IPMT(Financiamiento!$F$27/12,1,Financiamiento!$F$31*12,Financiamiento!$E75))</f>
        <v>0</v>
      </c>
      <c r="AJ45" s="338">
        <f>-IF(Financiamiento!$F$31*12+$A44&lt;=pagoint!AJ$11,0,IPMT(Financiamiento!$F$27/12,1,Financiamiento!$F$31*12,Financiamiento!$E75))</f>
        <v>0</v>
      </c>
      <c r="AK45" s="338">
        <f>-IF(Financiamiento!$F$31*12+$A44&lt;=pagoint!AK$11,0,IPMT(Financiamiento!$F$27/12,1,Financiamiento!$F$31*12,Financiamiento!$E75))</f>
        <v>0</v>
      </c>
      <c r="AL45" s="338">
        <f>-IF(Financiamiento!$F$31*12+$A44&lt;=pagoint!AL$11,0,IPMT(Financiamiento!$F$27/12,1,Financiamiento!$F$31*12,Financiamiento!$E75))</f>
        <v>0</v>
      </c>
      <c r="AM45" s="338">
        <f>-IF(Financiamiento!$F$31*12+$A44&lt;=pagoint!AM$11,0,IPMT(Financiamiento!$F$27/12,1,Financiamiento!$F$31*12,Financiamiento!$E75))</f>
        <v>0</v>
      </c>
      <c r="AN45" s="338">
        <f>-IF(Financiamiento!$F$31*12+$A44&lt;=pagoint!AN$11,0,IPMT(Financiamiento!$F$27/12,1,Financiamiento!$F$31*12,Financiamiento!$E75))</f>
        <v>0</v>
      </c>
      <c r="AO45" s="338">
        <f>-IF(Financiamiento!$F$31*12+$A44&lt;=pagoint!AO$11,0,IPMT(Financiamiento!$F$27/12,1,Financiamiento!$F$31*12,Financiamiento!$E75))</f>
        <v>0</v>
      </c>
      <c r="AP45" s="338">
        <f>-IF(Financiamiento!$F$31*12+$A44&lt;=pagoint!AP$11,0,IPMT(Financiamiento!$F$27/12,1,Financiamiento!$F$31*12,Financiamiento!$E75))</f>
        <v>0</v>
      </c>
      <c r="AQ45" s="338">
        <f>-IF(Financiamiento!$F$31*12+$A44&lt;=pagoint!AQ$11,0,IPMT(Financiamiento!$F$27/12,1,Financiamiento!$F$31*12,Financiamiento!$E75))</f>
        <v>0</v>
      </c>
      <c r="AR45" s="338">
        <f>-IF(Financiamiento!$F$31*12+$A44&lt;=pagoint!AR$11,0,IPMT(Financiamiento!$F$27/12,1,Financiamiento!$F$31*12,Financiamiento!$E75))</f>
        <v>0</v>
      </c>
      <c r="AS45" s="338">
        <f>-IF(Financiamiento!$F$31*12+$A44&lt;=pagoint!AS$11,0,IPMT(Financiamiento!$F$27/12,1,Financiamiento!$F$31*12,Financiamiento!$E75))</f>
        <v>0</v>
      </c>
      <c r="AT45" s="338">
        <f>-IF(Financiamiento!$F$31*12+$A44&lt;=pagoint!AT$11,0,IPMT(Financiamiento!$F$27/12,1,Financiamiento!$F$31*12,Financiamiento!$E75))</f>
        <v>0</v>
      </c>
      <c r="AU45" s="338">
        <f>-IF(Financiamiento!$F$31*12+$A44&lt;=pagoint!AU$11,0,IPMT(Financiamiento!$F$27/12,1,Financiamiento!$F$31*12,Financiamiento!$E75))</f>
        <v>0</v>
      </c>
      <c r="AV45" s="338">
        <f>-IF(Financiamiento!$F$31*12+$A44&lt;=pagoint!AV$11,0,IPMT(Financiamiento!$F$27/12,1,Financiamiento!$F$31*12,Financiamiento!$E75))</f>
        <v>0</v>
      </c>
      <c r="AW45" s="338">
        <f>-IF(Financiamiento!$F$31*12+$A44&lt;=pagoint!AW$11,0,IPMT(Financiamiento!$F$27/12,1,Financiamiento!$F$31*12,Financiamiento!$E75))</f>
        <v>0</v>
      </c>
      <c r="AX45" s="338">
        <f>-IF(Financiamiento!$F$31*12+$A44&lt;=pagoint!AX$11,0,IPMT(Financiamiento!$F$27/12,1,Financiamiento!$F$31*12,Financiamiento!$E75))</f>
        <v>0</v>
      </c>
      <c r="AY45" s="338">
        <f>-IF(Financiamiento!$F$31*12+$A44&lt;=pagoint!AY$11,0,IPMT(Financiamiento!$F$27/12,1,Financiamiento!$F$31*12,Financiamiento!$E75))</f>
        <v>0</v>
      </c>
      <c r="AZ45" s="338">
        <f>-IF(Financiamiento!$F$31*12+$A44&lt;=pagoint!AZ$11,0,IPMT(Financiamiento!$F$27/12,1,Financiamiento!$F$31*12,Financiamiento!$E75))</f>
        <v>0</v>
      </c>
      <c r="BA45" s="338">
        <f>-IF(Financiamiento!$F$31*12+$A44&lt;=pagoint!BA$11,0,IPMT(Financiamiento!$F$27/12,1,Financiamiento!$F$31*12,Financiamiento!$E75))</f>
        <v>0</v>
      </c>
      <c r="BB45" s="338">
        <f>-IF(Financiamiento!$F$31*12+$A44&lt;=pagoint!BB$11,0,IPMT(Financiamiento!$F$27/12,1,Financiamiento!$F$31*12,Financiamiento!$E75))</f>
        <v>0</v>
      </c>
      <c r="BC45" s="338">
        <f>-IF(Financiamiento!$F$31*12+$A44&lt;=pagoint!BC$11,0,IPMT(Financiamiento!$F$27/12,1,Financiamiento!$F$31*12,Financiamiento!$E75))</f>
        <v>0</v>
      </c>
      <c r="BD45" s="338">
        <f>-IF(Financiamiento!$F$31*12+$A44&lt;=pagoint!BD$11,0,IPMT(Financiamiento!$F$27/12,1,Financiamiento!$F$31*12,Financiamiento!$E75))</f>
        <v>0</v>
      </c>
      <c r="BE45" s="338">
        <f>-IF(Financiamiento!$F$31*12+$A44&lt;=pagoint!BE$11,0,IPMT(Financiamiento!$F$27/12,1,Financiamiento!$F$31*12,Financiamiento!$E75))</f>
        <v>0</v>
      </c>
      <c r="BF45" s="338">
        <f>-IF(Financiamiento!$F$31*12+$A44&lt;=pagoint!BF$11,0,IPMT(Financiamiento!$F$27/12,1,Financiamiento!$F$31*12,Financiamiento!$E75))</f>
        <v>0</v>
      </c>
      <c r="BG45" s="338">
        <f>-IF(Financiamiento!$F$31*12+$A44&lt;=pagoint!BG$11,0,IPMT(Financiamiento!$F$27/12,1,Financiamiento!$F$31*12,Financiamiento!$E75))</f>
        <v>0</v>
      </c>
      <c r="BH45" s="338">
        <f>-IF(Financiamiento!$F$31*12+$A44&lt;=pagoint!BH$11,0,IPMT(Financiamiento!$F$27/12,1,Financiamiento!$F$31*12,Financiamiento!$E75))</f>
        <v>0</v>
      </c>
      <c r="BI45" s="338">
        <f>-IF(Financiamiento!$F$31*12+$A44&lt;=pagoint!BI$11,0,IPMT(Financiamiento!$F$27/12,1,Financiamiento!$F$31*12,Financiamiento!$E75))</f>
        <v>0</v>
      </c>
      <c r="BJ45" s="338">
        <f>-IF(Financiamiento!$F$31*12+$A44&lt;=pagoint!BJ$11,0,IPMT(Financiamiento!$F$27/12,1,Financiamiento!$F$31*12,Financiamiento!$E75))</f>
        <v>0</v>
      </c>
    </row>
    <row r="46" spans="1:62">
      <c r="A46" s="338">
        <v>34</v>
      </c>
      <c r="B46" s="337" t="s">
        <v>189</v>
      </c>
      <c r="AJ46" s="338">
        <f>-IF(Financiamiento!$F$31*12+$A45&lt;=pagoint!AJ$11,0,IPMT(Financiamiento!$F$27/12,1,Financiamiento!$F$31*12,Financiamiento!$E76))</f>
        <v>0</v>
      </c>
      <c r="AK46" s="338">
        <f>-IF(Financiamiento!$F$31*12+$A45&lt;=pagoint!AK$11,0,IPMT(Financiamiento!$F$27/12,1,Financiamiento!$F$31*12,Financiamiento!$E76))</f>
        <v>0</v>
      </c>
      <c r="AL46" s="338">
        <f>-IF(Financiamiento!$F$31*12+$A45&lt;=pagoint!AL$11,0,IPMT(Financiamiento!$F$27/12,1,Financiamiento!$F$31*12,Financiamiento!$E76))</f>
        <v>0</v>
      </c>
      <c r="AM46" s="338">
        <f>-IF(Financiamiento!$F$31*12+$A45&lt;=pagoint!AM$11,0,IPMT(Financiamiento!$F$27/12,1,Financiamiento!$F$31*12,Financiamiento!$E76))</f>
        <v>0</v>
      </c>
      <c r="AN46" s="338">
        <f>-IF(Financiamiento!$F$31*12+$A45&lt;=pagoint!AN$11,0,IPMT(Financiamiento!$F$27/12,1,Financiamiento!$F$31*12,Financiamiento!$E76))</f>
        <v>0</v>
      </c>
      <c r="AO46" s="338">
        <f>-IF(Financiamiento!$F$31*12+$A45&lt;=pagoint!AO$11,0,IPMT(Financiamiento!$F$27/12,1,Financiamiento!$F$31*12,Financiamiento!$E76))</f>
        <v>0</v>
      </c>
      <c r="AP46" s="338">
        <f>-IF(Financiamiento!$F$31*12+$A45&lt;=pagoint!AP$11,0,IPMT(Financiamiento!$F$27/12,1,Financiamiento!$F$31*12,Financiamiento!$E76))</f>
        <v>0</v>
      </c>
      <c r="AQ46" s="338">
        <f>-IF(Financiamiento!$F$31*12+$A45&lt;=pagoint!AQ$11,0,IPMT(Financiamiento!$F$27/12,1,Financiamiento!$F$31*12,Financiamiento!$E76))</f>
        <v>0</v>
      </c>
      <c r="AR46" s="338">
        <f>-IF(Financiamiento!$F$31*12+$A45&lt;=pagoint!AR$11,0,IPMT(Financiamiento!$F$27/12,1,Financiamiento!$F$31*12,Financiamiento!$E76))</f>
        <v>0</v>
      </c>
      <c r="AS46" s="338">
        <f>-IF(Financiamiento!$F$31*12+$A45&lt;=pagoint!AS$11,0,IPMT(Financiamiento!$F$27/12,1,Financiamiento!$F$31*12,Financiamiento!$E76))</f>
        <v>0</v>
      </c>
      <c r="AT46" s="338">
        <f>-IF(Financiamiento!$F$31*12+$A45&lt;=pagoint!AT$11,0,IPMT(Financiamiento!$F$27/12,1,Financiamiento!$F$31*12,Financiamiento!$E76))</f>
        <v>0</v>
      </c>
      <c r="AU46" s="338">
        <f>-IF(Financiamiento!$F$31*12+$A45&lt;=pagoint!AU$11,0,IPMT(Financiamiento!$F$27/12,1,Financiamiento!$F$31*12,Financiamiento!$E76))</f>
        <v>0</v>
      </c>
      <c r="AV46" s="338">
        <f>-IF(Financiamiento!$F$31*12+$A45&lt;=pagoint!AV$11,0,IPMT(Financiamiento!$F$27/12,1,Financiamiento!$F$31*12,Financiamiento!$E76))</f>
        <v>0</v>
      </c>
      <c r="AW46" s="338">
        <f>-IF(Financiamiento!$F$31*12+$A45&lt;=pagoint!AW$11,0,IPMT(Financiamiento!$F$27/12,1,Financiamiento!$F$31*12,Financiamiento!$E76))</f>
        <v>0</v>
      </c>
      <c r="AX46" s="338">
        <f>-IF(Financiamiento!$F$31*12+$A45&lt;=pagoint!AX$11,0,IPMT(Financiamiento!$F$27/12,1,Financiamiento!$F$31*12,Financiamiento!$E76))</f>
        <v>0</v>
      </c>
      <c r="AY46" s="338">
        <f>-IF(Financiamiento!$F$31*12+$A45&lt;=pagoint!AY$11,0,IPMT(Financiamiento!$F$27/12,1,Financiamiento!$F$31*12,Financiamiento!$E76))</f>
        <v>0</v>
      </c>
      <c r="AZ46" s="338">
        <f>-IF(Financiamiento!$F$31*12+$A45&lt;=pagoint!AZ$11,0,IPMT(Financiamiento!$F$27/12,1,Financiamiento!$F$31*12,Financiamiento!$E76))</f>
        <v>0</v>
      </c>
      <c r="BA46" s="338">
        <f>-IF(Financiamiento!$F$31*12+$A45&lt;=pagoint!BA$11,0,IPMT(Financiamiento!$F$27/12,1,Financiamiento!$F$31*12,Financiamiento!$E76))</f>
        <v>0</v>
      </c>
      <c r="BB46" s="338">
        <f>-IF(Financiamiento!$F$31*12+$A45&lt;=pagoint!BB$11,0,IPMT(Financiamiento!$F$27/12,1,Financiamiento!$F$31*12,Financiamiento!$E76))</f>
        <v>0</v>
      </c>
      <c r="BC46" s="338">
        <f>-IF(Financiamiento!$F$31*12+$A45&lt;=pagoint!BC$11,0,IPMT(Financiamiento!$F$27/12,1,Financiamiento!$F$31*12,Financiamiento!$E76))</f>
        <v>0</v>
      </c>
      <c r="BD46" s="338">
        <f>-IF(Financiamiento!$F$31*12+$A45&lt;=pagoint!BD$11,0,IPMT(Financiamiento!$F$27/12,1,Financiamiento!$F$31*12,Financiamiento!$E76))</f>
        <v>0</v>
      </c>
      <c r="BE46" s="338">
        <f>-IF(Financiamiento!$F$31*12+$A45&lt;=pagoint!BE$11,0,IPMT(Financiamiento!$F$27/12,1,Financiamiento!$F$31*12,Financiamiento!$E76))</f>
        <v>0</v>
      </c>
      <c r="BF46" s="338">
        <f>-IF(Financiamiento!$F$31*12+$A45&lt;=pagoint!BF$11,0,IPMT(Financiamiento!$F$27/12,1,Financiamiento!$F$31*12,Financiamiento!$E76))</f>
        <v>0</v>
      </c>
      <c r="BG46" s="338">
        <f>-IF(Financiamiento!$F$31*12+$A45&lt;=pagoint!BG$11,0,IPMT(Financiamiento!$F$27/12,1,Financiamiento!$F$31*12,Financiamiento!$E76))</f>
        <v>0</v>
      </c>
      <c r="BH46" s="338">
        <f>-IF(Financiamiento!$F$31*12+$A45&lt;=pagoint!BH$11,0,IPMT(Financiamiento!$F$27/12,1,Financiamiento!$F$31*12,Financiamiento!$E76))</f>
        <v>0</v>
      </c>
      <c r="BI46" s="338">
        <f>-IF(Financiamiento!$F$31*12+$A45&lt;=pagoint!BI$11,0,IPMT(Financiamiento!$F$27/12,1,Financiamiento!$F$31*12,Financiamiento!$E76))</f>
        <v>0</v>
      </c>
      <c r="BJ46" s="338">
        <f>-IF(Financiamiento!$F$31*12+$A45&lt;=pagoint!BJ$11,0,IPMT(Financiamiento!$F$27/12,1,Financiamiento!$F$31*12,Financiamiento!$E76))</f>
        <v>0</v>
      </c>
    </row>
    <row r="47" spans="1:62">
      <c r="A47" s="338">
        <v>35</v>
      </c>
      <c r="B47" s="337" t="s">
        <v>190</v>
      </c>
      <c r="AK47" s="338">
        <f>-IF(Financiamiento!$F$31*12+$A46&lt;=pagoint!AK$11,0,IPMT(Financiamiento!$F$27/12,1,Financiamiento!$F$31*12,Financiamiento!$E77))</f>
        <v>0</v>
      </c>
      <c r="AL47" s="338">
        <f>-IF(Financiamiento!$F$31*12+$A46&lt;=pagoint!AL$11,0,IPMT(Financiamiento!$F$27/12,1,Financiamiento!$F$31*12,Financiamiento!$E77))</f>
        <v>0</v>
      </c>
      <c r="AM47" s="338">
        <f>-IF(Financiamiento!$F$31*12+$A46&lt;=pagoint!AM$11,0,IPMT(Financiamiento!$F$27/12,1,Financiamiento!$F$31*12,Financiamiento!$E77))</f>
        <v>0</v>
      </c>
      <c r="AN47" s="338">
        <f>-IF(Financiamiento!$F$31*12+$A46&lt;=pagoint!AN$11,0,IPMT(Financiamiento!$F$27/12,1,Financiamiento!$F$31*12,Financiamiento!$E77))</f>
        <v>0</v>
      </c>
      <c r="AO47" s="338">
        <f>-IF(Financiamiento!$F$31*12+$A46&lt;=pagoint!AO$11,0,IPMT(Financiamiento!$F$27/12,1,Financiamiento!$F$31*12,Financiamiento!$E77))</f>
        <v>0</v>
      </c>
      <c r="AP47" s="338">
        <f>-IF(Financiamiento!$F$31*12+$A46&lt;=pagoint!AP$11,0,IPMT(Financiamiento!$F$27/12,1,Financiamiento!$F$31*12,Financiamiento!$E77))</f>
        <v>0</v>
      </c>
      <c r="AQ47" s="338">
        <f>-IF(Financiamiento!$F$31*12+$A46&lt;=pagoint!AQ$11,0,IPMT(Financiamiento!$F$27/12,1,Financiamiento!$F$31*12,Financiamiento!$E77))</f>
        <v>0</v>
      </c>
      <c r="AR47" s="338">
        <f>-IF(Financiamiento!$F$31*12+$A46&lt;=pagoint!AR$11,0,IPMT(Financiamiento!$F$27/12,1,Financiamiento!$F$31*12,Financiamiento!$E77))</f>
        <v>0</v>
      </c>
      <c r="AS47" s="338">
        <f>-IF(Financiamiento!$F$31*12+$A46&lt;=pagoint!AS$11,0,IPMT(Financiamiento!$F$27/12,1,Financiamiento!$F$31*12,Financiamiento!$E77))</f>
        <v>0</v>
      </c>
      <c r="AT47" s="338">
        <f>-IF(Financiamiento!$F$31*12+$A46&lt;=pagoint!AT$11,0,IPMT(Financiamiento!$F$27/12,1,Financiamiento!$F$31*12,Financiamiento!$E77))</f>
        <v>0</v>
      </c>
      <c r="AU47" s="338">
        <f>-IF(Financiamiento!$F$31*12+$A46&lt;=pagoint!AU$11,0,IPMT(Financiamiento!$F$27/12,1,Financiamiento!$F$31*12,Financiamiento!$E77))</f>
        <v>0</v>
      </c>
      <c r="AV47" s="338">
        <f>-IF(Financiamiento!$F$31*12+$A46&lt;=pagoint!AV$11,0,IPMT(Financiamiento!$F$27/12,1,Financiamiento!$F$31*12,Financiamiento!$E77))</f>
        <v>0</v>
      </c>
      <c r="AW47" s="338">
        <f>-IF(Financiamiento!$F$31*12+$A46&lt;=pagoint!AW$11,0,IPMT(Financiamiento!$F$27/12,1,Financiamiento!$F$31*12,Financiamiento!$E77))</f>
        <v>0</v>
      </c>
      <c r="AX47" s="338">
        <f>-IF(Financiamiento!$F$31*12+$A46&lt;=pagoint!AX$11,0,IPMT(Financiamiento!$F$27/12,1,Financiamiento!$F$31*12,Financiamiento!$E77))</f>
        <v>0</v>
      </c>
      <c r="AY47" s="338">
        <f>-IF(Financiamiento!$F$31*12+$A46&lt;=pagoint!AY$11,0,IPMT(Financiamiento!$F$27/12,1,Financiamiento!$F$31*12,Financiamiento!$E77))</f>
        <v>0</v>
      </c>
      <c r="AZ47" s="338">
        <f>-IF(Financiamiento!$F$31*12+$A46&lt;=pagoint!AZ$11,0,IPMT(Financiamiento!$F$27/12,1,Financiamiento!$F$31*12,Financiamiento!$E77))</f>
        <v>0</v>
      </c>
      <c r="BA47" s="338">
        <f>-IF(Financiamiento!$F$31*12+$A46&lt;=pagoint!BA$11,0,IPMT(Financiamiento!$F$27/12,1,Financiamiento!$F$31*12,Financiamiento!$E77))</f>
        <v>0</v>
      </c>
      <c r="BB47" s="338">
        <f>-IF(Financiamiento!$F$31*12+$A46&lt;=pagoint!BB$11,0,IPMT(Financiamiento!$F$27/12,1,Financiamiento!$F$31*12,Financiamiento!$E77))</f>
        <v>0</v>
      </c>
      <c r="BC47" s="338">
        <f>-IF(Financiamiento!$F$31*12+$A46&lt;=pagoint!BC$11,0,IPMT(Financiamiento!$F$27/12,1,Financiamiento!$F$31*12,Financiamiento!$E77))</f>
        <v>0</v>
      </c>
      <c r="BD47" s="338">
        <f>-IF(Financiamiento!$F$31*12+$A46&lt;=pagoint!BD$11,0,IPMT(Financiamiento!$F$27/12,1,Financiamiento!$F$31*12,Financiamiento!$E77))</f>
        <v>0</v>
      </c>
      <c r="BE47" s="338">
        <f>-IF(Financiamiento!$F$31*12+$A46&lt;=pagoint!BE$11,0,IPMT(Financiamiento!$F$27/12,1,Financiamiento!$F$31*12,Financiamiento!$E77))</f>
        <v>0</v>
      </c>
      <c r="BF47" s="338">
        <f>-IF(Financiamiento!$F$31*12+$A46&lt;=pagoint!BF$11,0,IPMT(Financiamiento!$F$27/12,1,Financiamiento!$F$31*12,Financiamiento!$E77))</f>
        <v>0</v>
      </c>
      <c r="BG47" s="338">
        <f>-IF(Financiamiento!$F$31*12+$A46&lt;=pagoint!BG$11,0,IPMT(Financiamiento!$F$27/12,1,Financiamiento!$F$31*12,Financiamiento!$E77))</f>
        <v>0</v>
      </c>
      <c r="BH47" s="338">
        <f>-IF(Financiamiento!$F$31*12+$A46&lt;=pagoint!BH$11,0,IPMT(Financiamiento!$F$27/12,1,Financiamiento!$F$31*12,Financiamiento!$E77))</f>
        <v>0</v>
      </c>
      <c r="BI47" s="338">
        <f>-IF(Financiamiento!$F$31*12+$A46&lt;=pagoint!BI$11,0,IPMT(Financiamiento!$F$27/12,1,Financiamiento!$F$31*12,Financiamiento!$E77))</f>
        <v>0</v>
      </c>
      <c r="BJ47" s="338">
        <f>-IF(Financiamiento!$F$31*12+$A46&lt;=pagoint!BJ$11,0,IPMT(Financiamiento!$F$27/12,1,Financiamiento!$F$31*12,Financiamiento!$E77))</f>
        <v>0</v>
      </c>
    </row>
    <row r="48" spans="1:62">
      <c r="A48" s="338">
        <v>36</v>
      </c>
      <c r="B48" s="337" t="s">
        <v>191</v>
      </c>
      <c r="AL48" s="338">
        <f>-IF(Financiamiento!$F$31*12+$A47&lt;=pagoint!AL$11,0,IPMT(Financiamiento!$F$27/12,1,Financiamiento!$F$31*12,Financiamiento!$E78))</f>
        <v>0</v>
      </c>
      <c r="AM48" s="338">
        <f>-IF(Financiamiento!$F$31*12+$A47&lt;=pagoint!AM$11,0,IPMT(Financiamiento!$F$27/12,1,Financiamiento!$F$31*12,Financiamiento!$E78))</f>
        <v>0</v>
      </c>
      <c r="AN48" s="338">
        <f>-IF(Financiamiento!$F$31*12+$A47&lt;=pagoint!AN$11,0,IPMT(Financiamiento!$F$27/12,1,Financiamiento!$F$31*12,Financiamiento!$E78))</f>
        <v>0</v>
      </c>
      <c r="AO48" s="338">
        <f>-IF(Financiamiento!$F$31*12+$A47&lt;=pagoint!AO$11,0,IPMT(Financiamiento!$F$27/12,1,Financiamiento!$F$31*12,Financiamiento!$E78))</f>
        <v>0</v>
      </c>
      <c r="AP48" s="338">
        <f>-IF(Financiamiento!$F$31*12+$A47&lt;=pagoint!AP$11,0,IPMT(Financiamiento!$F$27/12,1,Financiamiento!$F$31*12,Financiamiento!$E78))</f>
        <v>0</v>
      </c>
      <c r="AQ48" s="338">
        <f>-IF(Financiamiento!$F$31*12+$A47&lt;=pagoint!AQ$11,0,IPMT(Financiamiento!$F$27/12,1,Financiamiento!$F$31*12,Financiamiento!$E78))</f>
        <v>0</v>
      </c>
      <c r="AR48" s="338">
        <f>-IF(Financiamiento!$F$31*12+$A47&lt;=pagoint!AR$11,0,IPMT(Financiamiento!$F$27/12,1,Financiamiento!$F$31*12,Financiamiento!$E78))</f>
        <v>0</v>
      </c>
      <c r="AS48" s="338">
        <f>-IF(Financiamiento!$F$31*12+$A47&lt;=pagoint!AS$11,0,IPMT(Financiamiento!$F$27/12,1,Financiamiento!$F$31*12,Financiamiento!$E78))</f>
        <v>0</v>
      </c>
      <c r="AT48" s="338">
        <f>-IF(Financiamiento!$F$31*12+$A47&lt;=pagoint!AT$11,0,IPMT(Financiamiento!$F$27/12,1,Financiamiento!$F$31*12,Financiamiento!$E78))</f>
        <v>0</v>
      </c>
      <c r="AU48" s="338">
        <f>-IF(Financiamiento!$F$31*12+$A47&lt;=pagoint!AU$11,0,IPMT(Financiamiento!$F$27/12,1,Financiamiento!$F$31*12,Financiamiento!$E78))</f>
        <v>0</v>
      </c>
      <c r="AV48" s="338">
        <f>-IF(Financiamiento!$F$31*12+$A47&lt;=pagoint!AV$11,0,IPMT(Financiamiento!$F$27/12,1,Financiamiento!$F$31*12,Financiamiento!$E78))</f>
        <v>0</v>
      </c>
      <c r="AW48" s="338">
        <f>-IF(Financiamiento!$F$31*12+$A47&lt;=pagoint!AW$11,0,IPMT(Financiamiento!$F$27/12,1,Financiamiento!$F$31*12,Financiamiento!$E78))</f>
        <v>0</v>
      </c>
      <c r="AX48" s="338">
        <f>-IF(Financiamiento!$F$31*12+$A47&lt;=pagoint!AX$11,0,IPMT(Financiamiento!$F$27/12,1,Financiamiento!$F$31*12,Financiamiento!$E78))</f>
        <v>0</v>
      </c>
      <c r="AY48" s="338">
        <f>-IF(Financiamiento!$F$31*12+$A47&lt;=pagoint!AY$11,0,IPMT(Financiamiento!$F$27/12,1,Financiamiento!$F$31*12,Financiamiento!$E78))</f>
        <v>0</v>
      </c>
      <c r="AZ48" s="338">
        <f>-IF(Financiamiento!$F$31*12+$A47&lt;=pagoint!AZ$11,0,IPMT(Financiamiento!$F$27/12,1,Financiamiento!$F$31*12,Financiamiento!$E78))</f>
        <v>0</v>
      </c>
      <c r="BA48" s="338">
        <f>-IF(Financiamiento!$F$31*12+$A47&lt;=pagoint!BA$11,0,IPMT(Financiamiento!$F$27/12,1,Financiamiento!$F$31*12,Financiamiento!$E78))</f>
        <v>0</v>
      </c>
      <c r="BB48" s="338">
        <f>-IF(Financiamiento!$F$31*12+$A47&lt;=pagoint!BB$11,0,IPMT(Financiamiento!$F$27/12,1,Financiamiento!$F$31*12,Financiamiento!$E78))</f>
        <v>0</v>
      </c>
      <c r="BC48" s="338">
        <f>-IF(Financiamiento!$F$31*12+$A47&lt;=pagoint!BC$11,0,IPMT(Financiamiento!$F$27/12,1,Financiamiento!$F$31*12,Financiamiento!$E78))</f>
        <v>0</v>
      </c>
      <c r="BD48" s="338">
        <f>-IF(Financiamiento!$F$31*12+$A47&lt;=pagoint!BD$11,0,IPMT(Financiamiento!$F$27/12,1,Financiamiento!$F$31*12,Financiamiento!$E78))</f>
        <v>0</v>
      </c>
      <c r="BE48" s="338">
        <f>-IF(Financiamiento!$F$31*12+$A47&lt;=pagoint!BE$11,0,IPMT(Financiamiento!$F$27/12,1,Financiamiento!$F$31*12,Financiamiento!$E78))</f>
        <v>0</v>
      </c>
      <c r="BF48" s="338">
        <f>-IF(Financiamiento!$F$31*12+$A47&lt;=pagoint!BF$11,0,IPMT(Financiamiento!$F$27/12,1,Financiamiento!$F$31*12,Financiamiento!$E78))</f>
        <v>0</v>
      </c>
      <c r="BG48" s="338">
        <f>-IF(Financiamiento!$F$31*12+$A47&lt;=pagoint!BG$11,0,IPMT(Financiamiento!$F$27/12,1,Financiamiento!$F$31*12,Financiamiento!$E78))</f>
        <v>0</v>
      </c>
      <c r="BH48" s="338">
        <f>-IF(Financiamiento!$F$31*12+$A47&lt;=pagoint!BH$11,0,IPMT(Financiamiento!$F$27/12,1,Financiamiento!$F$31*12,Financiamiento!$E78))</f>
        <v>0</v>
      </c>
      <c r="BI48" s="338">
        <f>-IF(Financiamiento!$F$31*12+$A47&lt;=pagoint!BI$11,0,IPMT(Financiamiento!$F$27/12,1,Financiamiento!$F$31*12,Financiamiento!$E78))</f>
        <v>0</v>
      </c>
      <c r="BJ48" s="338">
        <f>-IF(Financiamiento!$F$31*12+$A47&lt;=pagoint!BJ$11,0,IPMT(Financiamiento!$F$27/12,1,Financiamiento!$F$31*12,Financiamiento!$E78))</f>
        <v>0</v>
      </c>
    </row>
    <row r="49" spans="1:62">
      <c r="A49" s="338">
        <v>37</v>
      </c>
      <c r="B49" s="337" t="s">
        <v>316</v>
      </c>
      <c r="AM49" s="338">
        <f>-IF(Financiamiento!$F$31*12+$A48&lt;=pagoint!AM$11,0,IPMT(Financiamiento!$F$27/12,1,Financiamiento!$F$31*12,Financiamiento!$E79))</f>
        <v>0</v>
      </c>
      <c r="AN49" s="338">
        <f>-IF(Financiamiento!$F$31*12+$A48&lt;=pagoint!AN$11,0,IPMT(Financiamiento!$F$27/12,1,Financiamiento!$F$31*12,Financiamiento!$E79))</f>
        <v>0</v>
      </c>
      <c r="AO49" s="338">
        <f>-IF(Financiamiento!$F$31*12+$A48&lt;=pagoint!AO$11,0,IPMT(Financiamiento!$F$27/12,1,Financiamiento!$F$31*12,Financiamiento!$E79))</f>
        <v>0</v>
      </c>
      <c r="AP49" s="338">
        <f>-IF(Financiamiento!$F$31*12+$A48&lt;=pagoint!AP$11,0,IPMT(Financiamiento!$F$27/12,1,Financiamiento!$F$31*12,Financiamiento!$E79))</f>
        <v>0</v>
      </c>
      <c r="AQ49" s="338">
        <f>-IF(Financiamiento!$F$31*12+$A48&lt;=pagoint!AQ$11,0,IPMT(Financiamiento!$F$27/12,1,Financiamiento!$F$31*12,Financiamiento!$E79))</f>
        <v>0</v>
      </c>
      <c r="AR49" s="338">
        <f>-IF(Financiamiento!$F$31*12+$A48&lt;=pagoint!AR$11,0,IPMT(Financiamiento!$F$27/12,1,Financiamiento!$F$31*12,Financiamiento!$E79))</f>
        <v>0</v>
      </c>
      <c r="AS49" s="338">
        <f>-IF(Financiamiento!$F$31*12+$A48&lt;=pagoint!AS$11,0,IPMT(Financiamiento!$F$27/12,1,Financiamiento!$F$31*12,Financiamiento!$E79))</f>
        <v>0</v>
      </c>
      <c r="AT49" s="338">
        <f>-IF(Financiamiento!$F$31*12+$A48&lt;=pagoint!AT$11,0,IPMT(Financiamiento!$F$27/12,1,Financiamiento!$F$31*12,Financiamiento!$E79))</f>
        <v>0</v>
      </c>
      <c r="AU49" s="338">
        <f>-IF(Financiamiento!$F$31*12+$A48&lt;=pagoint!AU$11,0,IPMT(Financiamiento!$F$27/12,1,Financiamiento!$F$31*12,Financiamiento!$E79))</f>
        <v>0</v>
      </c>
      <c r="AV49" s="338">
        <f>-IF(Financiamiento!$F$31*12+$A48&lt;=pagoint!AV$11,0,IPMT(Financiamiento!$F$27/12,1,Financiamiento!$F$31*12,Financiamiento!$E79))</f>
        <v>0</v>
      </c>
      <c r="AW49" s="338">
        <f>-IF(Financiamiento!$F$31*12+$A48&lt;=pagoint!AW$11,0,IPMT(Financiamiento!$F$27/12,1,Financiamiento!$F$31*12,Financiamiento!$E79))</f>
        <v>0</v>
      </c>
      <c r="AX49" s="338">
        <f>-IF(Financiamiento!$F$31*12+$A48&lt;=pagoint!AX$11,0,IPMT(Financiamiento!$F$27/12,1,Financiamiento!$F$31*12,Financiamiento!$E79))</f>
        <v>0</v>
      </c>
      <c r="AY49" s="338">
        <f>-IF(Financiamiento!$F$31*12+$A48&lt;=pagoint!AY$11,0,IPMT(Financiamiento!$F$27/12,1,Financiamiento!$F$31*12,Financiamiento!$E79))</f>
        <v>0</v>
      </c>
      <c r="AZ49" s="338">
        <f>-IF(Financiamiento!$F$31*12+$A48&lt;=pagoint!AZ$11,0,IPMT(Financiamiento!$F$27/12,1,Financiamiento!$F$31*12,Financiamiento!$E79))</f>
        <v>0</v>
      </c>
      <c r="BA49" s="338">
        <f>-IF(Financiamiento!$F$31*12+$A48&lt;=pagoint!BA$11,0,IPMT(Financiamiento!$F$27/12,1,Financiamiento!$F$31*12,Financiamiento!$E79))</f>
        <v>0</v>
      </c>
      <c r="BB49" s="338">
        <f>-IF(Financiamiento!$F$31*12+$A48&lt;=pagoint!BB$11,0,IPMT(Financiamiento!$F$27/12,1,Financiamiento!$F$31*12,Financiamiento!$E79))</f>
        <v>0</v>
      </c>
      <c r="BC49" s="338">
        <f>-IF(Financiamiento!$F$31*12+$A48&lt;=pagoint!BC$11,0,IPMT(Financiamiento!$F$27/12,1,Financiamiento!$F$31*12,Financiamiento!$E79))</f>
        <v>0</v>
      </c>
      <c r="BD49" s="338">
        <f>-IF(Financiamiento!$F$31*12+$A48&lt;=pagoint!BD$11,0,IPMT(Financiamiento!$F$27/12,1,Financiamiento!$F$31*12,Financiamiento!$E79))</f>
        <v>0</v>
      </c>
      <c r="BE49" s="338">
        <f>-IF(Financiamiento!$F$31*12+$A48&lt;=pagoint!BE$11,0,IPMT(Financiamiento!$F$27/12,1,Financiamiento!$F$31*12,Financiamiento!$E79))</f>
        <v>0</v>
      </c>
      <c r="BF49" s="338">
        <f>-IF(Financiamiento!$F$31*12+$A48&lt;=pagoint!BF$11,0,IPMT(Financiamiento!$F$27/12,1,Financiamiento!$F$31*12,Financiamiento!$E79))</f>
        <v>0</v>
      </c>
      <c r="BG49" s="338">
        <f>-IF(Financiamiento!$F$31*12+$A48&lt;=pagoint!BG$11,0,IPMT(Financiamiento!$F$27/12,1,Financiamiento!$F$31*12,Financiamiento!$E79))</f>
        <v>0</v>
      </c>
      <c r="BH49" s="338">
        <f>-IF(Financiamiento!$F$31*12+$A48&lt;=pagoint!BH$11,0,IPMT(Financiamiento!$F$27/12,1,Financiamiento!$F$31*12,Financiamiento!$E79))</f>
        <v>0</v>
      </c>
      <c r="BI49" s="338">
        <f>-IF(Financiamiento!$F$31*12+$A48&lt;=pagoint!BI$11,0,IPMT(Financiamiento!$F$27/12,1,Financiamiento!$F$31*12,Financiamiento!$E79))</f>
        <v>0</v>
      </c>
      <c r="BJ49" s="338">
        <f>-IF(Financiamiento!$F$31*12+$A48&lt;=pagoint!BJ$11,0,IPMT(Financiamiento!$F$27/12,1,Financiamiento!$F$31*12,Financiamiento!$E79))</f>
        <v>0</v>
      </c>
    </row>
    <row r="50" spans="1:62">
      <c r="A50" s="338">
        <v>38</v>
      </c>
      <c r="B50" s="337" t="s">
        <v>317</v>
      </c>
      <c r="AN50" s="338">
        <f>-IF(Financiamiento!$F$31*12+$A49&lt;=pagoint!AN$11,0,IPMT(Financiamiento!$F$27/12,1,Financiamiento!$F$31*12,Financiamiento!$E80))</f>
        <v>0</v>
      </c>
      <c r="AO50" s="338">
        <f>-IF(Financiamiento!$F$31*12+$A49&lt;=pagoint!AO$11,0,IPMT(Financiamiento!$F$27/12,1,Financiamiento!$F$31*12,Financiamiento!$E80))</f>
        <v>0</v>
      </c>
      <c r="AP50" s="338">
        <f>-IF(Financiamiento!$F$31*12+$A49&lt;=pagoint!AP$11,0,IPMT(Financiamiento!$F$27/12,1,Financiamiento!$F$31*12,Financiamiento!$E80))</f>
        <v>0</v>
      </c>
      <c r="AQ50" s="338">
        <f>-IF(Financiamiento!$F$31*12+$A49&lt;=pagoint!AQ$11,0,IPMT(Financiamiento!$F$27/12,1,Financiamiento!$F$31*12,Financiamiento!$E80))</f>
        <v>0</v>
      </c>
      <c r="AR50" s="338">
        <f>-IF(Financiamiento!$F$31*12+$A49&lt;=pagoint!AR$11,0,IPMT(Financiamiento!$F$27/12,1,Financiamiento!$F$31*12,Financiamiento!$E80))</f>
        <v>0</v>
      </c>
      <c r="AS50" s="338">
        <f>-IF(Financiamiento!$F$31*12+$A49&lt;=pagoint!AS$11,0,IPMT(Financiamiento!$F$27/12,1,Financiamiento!$F$31*12,Financiamiento!$E80))</f>
        <v>0</v>
      </c>
      <c r="AT50" s="338">
        <f>-IF(Financiamiento!$F$31*12+$A49&lt;=pagoint!AT$11,0,IPMT(Financiamiento!$F$27/12,1,Financiamiento!$F$31*12,Financiamiento!$E80))</f>
        <v>0</v>
      </c>
      <c r="AU50" s="338">
        <f>-IF(Financiamiento!$F$31*12+$A49&lt;=pagoint!AU$11,0,IPMT(Financiamiento!$F$27/12,1,Financiamiento!$F$31*12,Financiamiento!$E80))</f>
        <v>0</v>
      </c>
      <c r="AV50" s="338">
        <f>-IF(Financiamiento!$F$31*12+$A49&lt;=pagoint!AV$11,0,IPMT(Financiamiento!$F$27/12,1,Financiamiento!$F$31*12,Financiamiento!$E80))</f>
        <v>0</v>
      </c>
      <c r="AW50" s="338">
        <f>-IF(Financiamiento!$F$31*12+$A49&lt;=pagoint!AW$11,0,IPMT(Financiamiento!$F$27/12,1,Financiamiento!$F$31*12,Financiamiento!$E80))</f>
        <v>0</v>
      </c>
      <c r="AX50" s="338">
        <f>-IF(Financiamiento!$F$31*12+$A49&lt;=pagoint!AX$11,0,IPMT(Financiamiento!$F$27/12,1,Financiamiento!$F$31*12,Financiamiento!$E80))</f>
        <v>0</v>
      </c>
      <c r="AY50" s="338">
        <f>-IF(Financiamiento!$F$31*12+$A49&lt;=pagoint!AY$11,0,IPMT(Financiamiento!$F$27/12,1,Financiamiento!$F$31*12,Financiamiento!$E80))</f>
        <v>0</v>
      </c>
      <c r="AZ50" s="338">
        <f>-IF(Financiamiento!$F$31*12+$A49&lt;=pagoint!AZ$11,0,IPMT(Financiamiento!$F$27/12,1,Financiamiento!$F$31*12,Financiamiento!$E80))</f>
        <v>0</v>
      </c>
      <c r="BA50" s="338">
        <f>-IF(Financiamiento!$F$31*12+$A49&lt;=pagoint!BA$11,0,IPMT(Financiamiento!$F$27/12,1,Financiamiento!$F$31*12,Financiamiento!$E80))</f>
        <v>0</v>
      </c>
      <c r="BB50" s="338">
        <f>-IF(Financiamiento!$F$31*12+$A49&lt;=pagoint!BB$11,0,IPMT(Financiamiento!$F$27/12,1,Financiamiento!$F$31*12,Financiamiento!$E80))</f>
        <v>0</v>
      </c>
      <c r="BC50" s="338">
        <f>-IF(Financiamiento!$F$31*12+$A49&lt;=pagoint!BC$11,0,IPMT(Financiamiento!$F$27/12,1,Financiamiento!$F$31*12,Financiamiento!$E80))</f>
        <v>0</v>
      </c>
      <c r="BD50" s="338">
        <f>-IF(Financiamiento!$F$31*12+$A49&lt;=pagoint!BD$11,0,IPMT(Financiamiento!$F$27/12,1,Financiamiento!$F$31*12,Financiamiento!$E80))</f>
        <v>0</v>
      </c>
      <c r="BE50" s="338">
        <f>-IF(Financiamiento!$F$31*12+$A49&lt;=pagoint!BE$11,0,IPMT(Financiamiento!$F$27/12,1,Financiamiento!$F$31*12,Financiamiento!$E80))</f>
        <v>0</v>
      </c>
      <c r="BF50" s="338">
        <f>-IF(Financiamiento!$F$31*12+$A49&lt;=pagoint!BF$11,0,IPMT(Financiamiento!$F$27/12,1,Financiamiento!$F$31*12,Financiamiento!$E80))</f>
        <v>0</v>
      </c>
      <c r="BG50" s="338">
        <f>-IF(Financiamiento!$F$31*12+$A49&lt;=pagoint!BG$11,0,IPMT(Financiamiento!$F$27/12,1,Financiamiento!$F$31*12,Financiamiento!$E80))</f>
        <v>0</v>
      </c>
      <c r="BH50" s="338">
        <f>-IF(Financiamiento!$F$31*12+$A49&lt;=pagoint!BH$11,0,IPMT(Financiamiento!$F$27/12,1,Financiamiento!$F$31*12,Financiamiento!$E80))</f>
        <v>0</v>
      </c>
      <c r="BI50" s="338">
        <f>-IF(Financiamiento!$F$31*12+$A49&lt;=pagoint!BI$11,0,IPMT(Financiamiento!$F$27/12,1,Financiamiento!$F$31*12,Financiamiento!$E80))</f>
        <v>0</v>
      </c>
      <c r="BJ50" s="338">
        <f>-IF(Financiamiento!$F$31*12+$A49&lt;=pagoint!BJ$11,0,IPMT(Financiamiento!$F$27/12,1,Financiamiento!$F$31*12,Financiamiento!$E80))</f>
        <v>0</v>
      </c>
    </row>
    <row r="51" spans="1:62">
      <c r="A51" s="338">
        <v>39</v>
      </c>
      <c r="B51" s="337" t="s">
        <v>318</v>
      </c>
      <c r="AO51" s="338">
        <f>-IF(Financiamiento!$F$31*12+$A50&lt;=pagoint!AO$11,0,IPMT(Financiamiento!$F$27/12,1,Financiamiento!$F$31*12,Financiamiento!$E81))</f>
        <v>0</v>
      </c>
      <c r="AP51" s="338">
        <f>-IF(Financiamiento!$F$31*12+$A50&lt;=pagoint!AP$11,0,IPMT(Financiamiento!$F$27/12,1,Financiamiento!$F$31*12,Financiamiento!$E81))</f>
        <v>0</v>
      </c>
      <c r="AQ51" s="338">
        <f>-IF(Financiamiento!$F$31*12+$A50&lt;=pagoint!AQ$11,0,IPMT(Financiamiento!$F$27/12,1,Financiamiento!$F$31*12,Financiamiento!$E81))</f>
        <v>0</v>
      </c>
      <c r="AR51" s="338">
        <f>-IF(Financiamiento!$F$31*12+$A50&lt;=pagoint!AR$11,0,IPMT(Financiamiento!$F$27/12,1,Financiamiento!$F$31*12,Financiamiento!$E81))</f>
        <v>0</v>
      </c>
      <c r="AS51" s="338">
        <f>-IF(Financiamiento!$F$31*12+$A50&lt;=pagoint!AS$11,0,IPMT(Financiamiento!$F$27/12,1,Financiamiento!$F$31*12,Financiamiento!$E81))</f>
        <v>0</v>
      </c>
      <c r="AT51" s="338">
        <f>-IF(Financiamiento!$F$31*12+$A50&lt;=pagoint!AT$11,0,IPMT(Financiamiento!$F$27/12,1,Financiamiento!$F$31*12,Financiamiento!$E81))</f>
        <v>0</v>
      </c>
      <c r="AU51" s="338">
        <f>-IF(Financiamiento!$F$31*12+$A50&lt;=pagoint!AU$11,0,IPMT(Financiamiento!$F$27/12,1,Financiamiento!$F$31*12,Financiamiento!$E81))</f>
        <v>0</v>
      </c>
      <c r="AV51" s="338">
        <f>-IF(Financiamiento!$F$31*12+$A50&lt;=pagoint!AV$11,0,IPMT(Financiamiento!$F$27/12,1,Financiamiento!$F$31*12,Financiamiento!$E81))</f>
        <v>0</v>
      </c>
      <c r="AW51" s="338">
        <f>-IF(Financiamiento!$F$31*12+$A50&lt;=pagoint!AW$11,0,IPMT(Financiamiento!$F$27/12,1,Financiamiento!$F$31*12,Financiamiento!$E81))</f>
        <v>0</v>
      </c>
      <c r="AX51" s="338">
        <f>-IF(Financiamiento!$F$31*12+$A50&lt;=pagoint!AX$11,0,IPMT(Financiamiento!$F$27/12,1,Financiamiento!$F$31*12,Financiamiento!$E81))</f>
        <v>0</v>
      </c>
      <c r="AY51" s="338">
        <f>-IF(Financiamiento!$F$31*12+$A50&lt;=pagoint!AY$11,0,IPMT(Financiamiento!$F$27/12,1,Financiamiento!$F$31*12,Financiamiento!$E81))</f>
        <v>0</v>
      </c>
      <c r="AZ51" s="338">
        <f>-IF(Financiamiento!$F$31*12+$A50&lt;=pagoint!AZ$11,0,IPMT(Financiamiento!$F$27/12,1,Financiamiento!$F$31*12,Financiamiento!$E81))</f>
        <v>0</v>
      </c>
      <c r="BA51" s="338">
        <f>-IF(Financiamiento!$F$31*12+$A50&lt;=pagoint!BA$11,0,IPMT(Financiamiento!$F$27/12,1,Financiamiento!$F$31*12,Financiamiento!$E81))</f>
        <v>0</v>
      </c>
      <c r="BB51" s="338">
        <f>-IF(Financiamiento!$F$31*12+$A50&lt;=pagoint!BB$11,0,IPMT(Financiamiento!$F$27/12,1,Financiamiento!$F$31*12,Financiamiento!$E81))</f>
        <v>0</v>
      </c>
      <c r="BC51" s="338">
        <f>-IF(Financiamiento!$F$31*12+$A50&lt;=pagoint!BC$11,0,IPMT(Financiamiento!$F$27/12,1,Financiamiento!$F$31*12,Financiamiento!$E81))</f>
        <v>0</v>
      </c>
      <c r="BD51" s="338">
        <f>-IF(Financiamiento!$F$31*12+$A50&lt;=pagoint!BD$11,0,IPMT(Financiamiento!$F$27/12,1,Financiamiento!$F$31*12,Financiamiento!$E81))</f>
        <v>0</v>
      </c>
      <c r="BE51" s="338">
        <f>-IF(Financiamiento!$F$31*12+$A50&lt;=pagoint!BE$11,0,IPMT(Financiamiento!$F$27/12,1,Financiamiento!$F$31*12,Financiamiento!$E81))</f>
        <v>0</v>
      </c>
      <c r="BF51" s="338">
        <f>-IF(Financiamiento!$F$31*12+$A50&lt;=pagoint!BF$11,0,IPMT(Financiamiento!$F$27/12,1,Financiamiento!$F$31*12,Financiamiento!$E81))</f>
        <v>0</v>
      </c>
      <c r="BG51" s="338">
        <f>-IF(Financiamiento!$F$31*12+$A50&lt;=pagoint!BG$11,0,IPMT(Financiamiento!$F$27/12,1,Financiamiento!$F$31*12,Financiamiento!$E81))</f>
        <v>0</v>
      </c>
      <c r="BH51" s="338">
        <f>-IF(Financiamiento!$F$31*12+$A50&lt;=pagoint!BH$11,0,IPMT(Financiamiento!$F$27/12,1,Financiamiento!$F$31*12,Financiamiento!$E81))</f>
        <v>0</v>
      </c>
      <c r="BI51" s="338">
        <f>-IF(Financiamiento!$F$31*12+$A50&lt;=pagoint!BI$11,0,IPMT(Financiamiento!$F$27/12,1,Financiamiento!$F$31*12,Financiamiento!$E81))</f>
        <v>0</v>
      </c>
      <c r="BJ51" s="338">
        <f>-IF(Financiamiento!$F$31*12+$A50&lt;=pagoint!BJ$11,0,IPMT(Financiamiento!$F$27/12,1,Financiamiento!$F$31*12,Financiamiento!$E81))</f>
        <v>0</v>
      </c>
    </row>
    <row r="52" spans="1:62">
      <c r="A52" s="338">
        <v>40</v>
      </c>
      <c r="B52" s="337" t="s">
        <v>319</v>
      </c>
      <c r="AP52" s="338">
        <f>-IF(Financiamiento!$F$31*12+$A51&lt;=pagoint!AP$11,0,IPMT(Financiamiento!$F$27/12,1,Financiamiento!$F$31*12,Financiamiento!$E82))</f>
        <v>0</v>
      </c>
      <c r="AQ52" s="338">
        <f>-IF(Financiamiento!$F$31*12+$A51&lt;=pagoint!AQ$11,0,IPMT(Financiamiento!$F$27/12,1,Financiamiento!$F$31*12,Financiamiento!$E82))</f>
        <v>0</v>
      </c>
      <c r="AR52" s="338">
        <f>-IF(Financiamiento!$F$31*12+$A51&lt;=pagoint!AR$11,0,IPMT(Financiamiento!$F$27/12,1,Financiamiento!$F$31*12,Financiamiento!$E82))</f>
        <v>0</v>
      </c>
      <c r="AS52" s="338">
        <f>-IF(Financiamiento!$F$31*12+$A51&lt;=pagoint!AS$11,0,IPMT(Financiamiento!$F$27/12,1,Financiamiento!$F$31*12,Financiamiento!$E82))</f>
        <v>0</v>
      </c>
      <c r="AT52" s="338">
        <f>-IF(Financiamiento!$F$31*12+$A51&lt;=pagoint!AT$11,0,IPMT(Financiamiento!$F$27/12,1,Financiamiento!$F$31*12,Financiamiento!$E82))</f>
        <v>0</v>
      </c>
      <c r="AU52" s="338">
        <f>-IF(Financiamiento!$F$31*12+$A51&lt;=pagoint!AU$11,0,IPMT(Financiamiento!$F$27/12,1,Financiamiento!$F$31*12,Financiamiento!$E82))</f>
        <v>0</v>
      </c>
      <c r="AV52" s="338">
        <f>-IF(Financiamiento!$F$31*12+$A51&lt;=pagoint!AV$11,0,IPMT(Financiamiento!$F$27/12,1,Financiamiento!$F$31*12,Financiamiento!$E82))</f>
        <v>0</v>
      </c>
      <c r="AW52" s="338">
        <f>-IF(Financiamiento!$F$31*12+$A51&lt;=pagoint!AW$11,0,IPMT(Financiamiento!$F$27/12,1,Financiamiento!$F$31*12,Financiamiento!$E82))</f>
        <v>0</v>
      </c>
      <c r="AX52" s="338">
        <f>-IF(Financiamiento!$F$31*12+$A51&lt;=pagoint!AX$11,0,IPMT(Financiamiento!$F$27/12,1,Financiamiento!$F$31*12,Financiamiento!$E82))</f>
        <v>0</v>
      </c>
      <c r="AY52" s="338">
        <f>-IF(Financiamiento!$F$31*12+$A51&lt;=pagoint!AY$11,0,IPMT(Financiamiento!$F$27/12,1,Financiamiento!$F$31*12,Financiamiento!$E82))</f>
        <v>0</v>
      </c>
      <c r="AZ52" s="338">
        <f>-IF(Financiamiento!$F$31*12+$A51&lt;=pagoint!AZ$11,0,IPMT(Financiamiento!$F$27/12,1,Financiamiento!$F$31*12,Financiamiento!$E82))</f>
        <v>0</v>
      </c>
      <c r="BA52" s="338">
        <f>-IF(Financiamiento!$F$31*12+$A51&lt;=pagoint!BA$11,0,IPMT(Financiamiento!$F$27/12,1,Financiamiento!$F$31*12,Financiamiento!$E82))</f>
        <v>0</v>
      </c>
      <c r="BB52" s="338">
        <f>-IF(Financiamiento!$F$31*12+$A51&lt;=pagoint!BB$11,0,IPMT(Financiamiento!$F$27/12,1,Financiamiento!$F$31*12,Financiamiento!$E82))</f>
        <v>0</v>
      </c>
      <c r="BC52" s="338">
        <f>-IF(Financiamiento!$F$31*12+$A51&lt;=pagoint!BC$11,0,IPMT(Financiamiento!$F$27/12,1,Financiamiento!$F$31*12,Financiamiento!$E82))</f>
        <v>0</v>
      </c>
      <c r="BD52" s="338">
        <f>-IF(Financiamiento!$F$31*12+$A51&lt;=pagoint!BD$11,0,IPMT(Financiamiento!$F$27/12,1,Financiamiento!$F$31*12,Financiamiento!$E82))</f>
        <v>0</v>
      </c>
      <c r="BE52" s="338">
        <f>-IF(Financiamiento!$F$31*12+$A51&lt;=pagoint!BE$11,0,IPMT(Financiamiento!$F$27/12,1,Financiamiento!$F$31*12,Financiamiento!$E82))</f>
        <v>0</v>
      </c>
      <c r="BF52" s="338">
        <f>-IF(Financiamiento!$F$31*12+$A51&lt;=pagoint!BF$11,0,IPMT(Financiamiento!$F$27/12,1,Financiamiento!$F$31*12,Financiamiento!$E82))</f>
        <v>0</v>
      </c>
      <c r="BG52" s="338">
        <f>-IF(Financiamiento!$F$31*12+$A51&lt;=pagoint!BG$11,0,IPMT(Financiamiento!$F$27/12,1,Financiamiento!$F$31*12,Financiamiento!$E82))</f>
        <v>0</v>
      </c>
      <c r="BH52" s="338">
        <f>-IF(Financiamiento!$F$31*12+$A51&lt;=pagoint!BH$11,0,IPMT(Financiamiento!$F$27/12,1,Financiamiento!$F$31*12,Financiamiento!$E82))</f>
        <v>0</v>
      </c>
      <c r="BI52" s="338">
        <f>-IF(Financiamiento!$F$31*12+$A51&lt;=pagoint!BI$11,0,IPMT(Financiamiento!$F$27/12,1,Financiamiento!$F$31*12,Financiamiento!$E82))</f>
        <v>0</v>
      </c>
      <c r="BJ52" s="338">
        <f>-IF(Financiamiento!$F$31*12+$A51&lt;=pagoint!BJ$11,0,IPMT(Financiamiento!$F$27/12,1,Financiamiento!$F$31*12,Financiamiento!$E82))</f>
        <v>0</v>
      </c>
    </row>
    <row r="53" spans="1:62">
      <c r="A53" s="338">
        <v>41</v>
      </c>
      <c r="B53" s="337" t="s">
        <v>320</v>
      </c>
      <c r="AQ53" s="338">
        <f>-IF(Financiamiento!$F$31*12+$A52&lt;=pagoint!AQ$11,0,IPMT(Financiamiento!$F$27/12,1,Financiamiento!$F$31*12,Financiamiento!$E83))</f>
        <v>0</v>
      </c>
      <c r="AR53" s="338">
        <f>-IF(Financiamiento!$F$31*12+$A52&lt;=pagoint!AR$11,0,IPMT(Financiamiento!$F$27/12,1,Financiamiento!$F$31*12,Financiamiento!$E83))</f>
        <v>0</v>
      </c>
      <c r="AS53" s="338">
        <f>-IF(Financiamiento!$F$31*12+$A52&lt;=pagoint!AS$11,0,IPMT(Financiamiento!$F$27/12,1,Financiamiento!$F$31*12,Financiamiento!$E83))</f>
        <v>0</v>
      </c>
      <c r="AT53" s="338">
        <f>-IF(Financiamiento!$F$31*12+$A52&lt;=pagoint!AT$11,0,IPMT(Financiamiento!$F$27/12,1,Financiamiento!$F$31*12,Financiamiento!$E83))</f>
        <v>0</v>
      </c>
      <c r="AU53" s="338">
        <f>-IF(Financiamiento!$F$31*12+$A52&lt;=pagoint!AU$11,0,IPMT(Financiamiento!$F$27/12,1,Financiamiento!$F$31*12,Financiamiento!$E83))</f>
        <v>0</v>
      </c>
      <c r="AV53" s="338">
        <f>-IF(Financiamiento!$F$31*12+$A52&lt;=pagoint!AV$11,0,IPMT(Financiamiento!$F$27/12,1,Financiamiento!$F$31*12,Financiamiento!$E83))</f>
        <v>0</v>
      </c>
      <c r="AW53" s="338">
        <f>-IF(Financiamiento!$F$31*12+$A52&lt;=pagoint!AW$11,0,IPMT(Financiamiento!$F$27/12,1,Financiamiento!$F$31*12,Financiamiento!$E83))</f>
        <v>0</v>
      </c>
      <c r="AX53" s="338">
        <f>-IF(Financiamiento!$F$31*12+$A52&lt;=pagoint!AX$11,0,IPMT(Financiamiento!$F$27/12,1,Financiamiento!$F$31*12,Financiamiento!$E83))</f>
        <v>0</v>
      </c>
      <c r="AY53" s="338">
        <f>-IF(Financiamiento!$F$31*12+$A52&lt;=pagoint!AY$11,0,IPMT(Financiamiento!$F$27/12,1,Financiamiento!$F$31*12,Financiamiento!$E83))</f>
        <v>0</v>
      </c>
      <c r="AZ53" s="338">
        <f>-IF(Financiamiento!$F$31*12+$A52&lt;=pagoint!AZ$11,0,IPMT(Financiamiento!$F$27/12,1,Financiamiento!$F$31*12,Financiamiento!$E83))</f>
        <v>0</v>
      </c>
      <c r="BA53" s="338">
        <f>-IF(Financiamiento!$F$31*12+$A52&lt;=pagoint!BA$11,0,IPMT(Financiamiento!$F$27/12,1,Financiamiento!$F$31*12,Financiamiento!$E83))</f>
        <v>0</v>
      </c>
      <c r="BB53" s="338">
        <f>-IF(Financiamiento!$F$31*12+$A52&lt;=pagoint!BB$11,0,IPMT(Financiamiento!$F$27/12,1,Financiamiento!$F$31*12,Financiamiento!$E83))</f>
        <v>0</v>
      </c>
      <c r="BC53" s="338">
        <f>-IF(Financiamiento!$F$31*12+$A52&lt;=pagoint!BC$11,0,IPMT(Financiamiento!$F$27/12,1,Financiamiento!$F$31*12,Financiamiento!$E83))</f>
        <v>0</v>
      </c>
      <c r="BD53" s="338">
        <f>-IF(Financiamiento!$F$31*12+$A52&lt;=pagoint!BD$11,0,IPMT(Financiamiento!$F$27/12,1,Financiamiento!$F$31*12,Financiamiento!$E83))</f>
        <v>0</v>
      </c>
      <c r="BE53" s="338">
        <f>-IF(Financiamiento!$F$31*12+$A52&lt;=pagoint!BE$11,0,IPMT(Financiamiento!$F$27/12,1,Financiamiento!$F$31*12,Financiamiento!$E83))</f>
        <v>0</v>
      </c>
      <c r="BF53" s="338">
        <f>-IF(Financiamiento!$F$31*12+$A52&lt;=pagoint!BF$11,0,IPMT(Financiamiento!$F$27/12,1,Financiamiento!$F$31*12,Financiamiento!$E83))</f>
        <v>0</v>
      </c>
      <c r="BG53" s="338">
        <f>-IF(Financiamiento!$F$31*12+$A52&lt;=pagoint!BG$11,0,IPMT(Financiamiento!$F$27/12,1,Financiamiento!$F$31*12,Financiamiento!$E83))</f>
        <v>0</v>
      </c>
      <c r="BH53" s="338">
        <f>-IF(Financiamiento!$F$31*12+$A52&lt;=pagoint!BH$11,0,IPMT(Financiamiento!$F$27/12,1,Financiamiento!$F$31*12,Financiamiento!$E83))</f>
        <v>0</v>
      </c>
      <c r="BI53" s="338">
        <f>-IF(Financiamiento!$F$31*12+$A52&lt;=pagoint!BI$11,0,IPMT(Financiamiento!$F$27/12,1,Financiamiento!$F$31*12,Financiamiento!$E83))</f>
        <v>0</v>
      </c>
      <c r="BJ53" s="338">
        <f>-IF(Financiamiento!$F$31*12+$A52&lt;=pagoint!BJ$11,0,IPMT(Financiamiento!$F$27/12,1,Financiamiento!$F$31*12,Financiamiento!$E83))</f>
        <v>0</v>
      </c>
    </row>
    <row r="54" spans="1:62">
      <c r="A54" s="338">
        <v>42</v>
      </c>
      <c r="B54" s="337" t="s">
        <v>321</v>
      </c>
      <c r="AR54" s="338">
        <f>-IF(Financiamiento!$F$31*12+$A53&lt;=pagoint!AR$11,0,IPMT(Financiamiento!$F$27/12,1,Financiamiento!$F$31*12,Financiamiento!$E84))</f>
        <v>0</v>
      </c>
      <c r="AS54" s="338">
        <f>-IF(Financiamiento!$F$31*12+$A53&lt;=pagoint!AS$11,0,IPMT(Financiamiento!$F$27/12,1,Financiamiento!$F$31*12,Financiamiento!$E84))</f>
        <v>0</v>
      </c>
      <c r="AT54" s="338">
        <f>-IF(Financiamiento!$F$31*12+$A53&lt;=pagoint!AT$11,0,IPMT(Financiamiento!$F$27/12,1,Financiamiento!$F$31*12,Financiamiento!$E84))</f>
        <v>0</v>
      </c>
      <c r="AU54" s="338">
        <f>-IF(Financiamiento!$F$31*12+$A53&lt;=pagoint!AU$11,0,IPMT(Financiamiento!$F$27/12,1,Financiamiento!$F$31*12,Financiamiento!$E84))</f>
        <v>0</v>
      </c>
      <c r="AV54" s="338">
        <f>-IF(Financiamiento!$F$31*12+$A53&lt;=pagoint!AV$11,0,IPMT(Financiamiento!$F$27/12,1,Financiamiento!$F$31*12,Financiamiento!$E84))</f>
        <v>0</v>
      </c>
      <c r="AW54" s="338">
        <f>-IF(Financiamiento!$F$31*12+$A53&lt;=pagoint!AW$11,0,IPMT(Financiamiento!$F$27/12,1,Financiamiento!$F$31*12,Financiamiento!$E84))</f>
        <v>0</v>
      </c>
      <c r="AX54" s="338">
        <f>-IF(Financiamiento!$F$31*12+$A53&lt;=pagoint!AX$11,0,IPMT(Financiamiento!$F$27/12,1,Financiamiento!$F$31*12,Financiamiento!$E84))</f>
        <v>0</v>
      </c>
      <c r="AY54" s="338">
        <f>-IF(Financiamiento!$F$31*12+$A53&lt;=pagoint!AY$11,0,IPMT(Financiamiento!$F$27/12,1,Financiamiento!$F$31*12,Financiamiento!$E84))</f>
        <v>0</v>
      </c>
      <c r="AZ54" s="338">
        <f>-IF(Financiamiento!$F$31*12+$A53&lt;=pagoint!AZ$11,0,IPMT(Financiamiento!$F$27/12,1,Financiamiento!$F$31*12,Financiamiento!$E84))</f>
        <v>0</v>
      </c>
      <c r="BA54" s="338">
        <f>-IF(Financiamiento!$F$31*12+$A53&lt;=pagoint!BA$11,0,IPMT(Financiamiento!$F$27/12,1,Financiamiento!$F$31*12,Financiamiento!$E84))</f>
        <v>0</v>
      </c>
      <c r="BB54" s="338">
        <f>-IF(Financiamiento!$F$31*12+$A53&lt;=pagoint!BB$11,0,IPMT(Financiamiento!$F$27/12,1,Financiamiento!$F$31*12,Financiamiento!$E84))</f>
        <v>0</v>
      </c>
      <c r="BC54" s="338">
        <f>-IF(Financiamiento!$F$31*12+$A53&lt;=pagoint!BC$11,0,IPMT(Financiamiento!$F$27/12,1,Financiamiento!$F$31*12,Financiamiento!$E84))</f>
        <v>0</v>
      </c>
      <c r="BD54" s="338">
        <f>-IF(Financiamiento!$F$31*12+$A53&lt;=pagoint!BD$11,0,IPMT(Financiamiento!$F$27/12,1,Financiamiento!$F$31*12,Financiamiento!$E84))</f>
        <v>0</v>
      </c>
      <c r="BE54" s="338">
        <f>-IF(Financiamiento!$F$31*12+$A53&lt;=pagoint!BE$11,0,IPMT(Financiamiento!$F$27/12,1,Financiamiento!$F$31*12,Financiamiento!$E84))</f>
        <v>0</v>
      </c>
      <c r="BF54" s="338">
        <f>-IF(Financiamiento!$F$31*12+$A53&lt;=pagoint!BF$11,0,IPMT(Financiamiento!$F$27/12,1,Financiamiento!$F$31*12,Financiamiento!$E84))</f>
        <v>0</v>
      </c>
      <c r="BG54" s="338">
        <f>-IF(Financiamiento!$F$31*12+$A53&lt;=pagoint!BG$11,0,IPMT(Financiamiento!$F$27/12,1,Financiamiento!$F$31*12,Financiamiento!$E84))</f>
        <v>0</v>
      </c>
      <c r="BH54" s="338">
        <f>-IF(Financiamiento!$F$31*12+$A53&lt;=pagoint!BH$11,0,IPMT(Financiamiento!$F$27/12,1,Financiamiento!$F$31*12,Financiamiento!$E84))</f>
        <v>0</v>
      </c>
      <c r="BI54" s="338">
        <f>-IF(Financiamiento!$F$31*12+$A53&lt;=pagoint!BI$11,0,IPMT(Financiamiento!$F$27/12,1,Financiamiento!$F$31*12,Financiamiento!$E84))</f>
        <v>0</v>
      </c>
      <c r="BJ54" s="338">
        <f>-IF(Financiamiento!$F$31*12+$A53&lt;=pagoint!BJ$11,0,IPMT(Financiamiento!$F$27/12,1,Financiamiento!$F$31*12,Financiamiento!$E84))</f>
        <v>0</v>
      </c>
    </row>
    <row r="55" spans="1:62">
      <c r="A55" s="338">
        <v>43</v>
      </c>
      <c r="B55" s="337" t="s">
        <v>322</v>
      </c>
      <c r="AS55" s="338">
        <f>-IF(Financiamiento!$F$31*12+$A54&lt;=pagoint!AS$11,0,IPMT(Financiamiento!$F$27/12,1,Financiamiento!$F$31*12,Financiamiento!$E85))</f>
        <v>0</v>
      </c>
      <c r="AT55" s="338">
        <f>-IF(Financiamiento!$F$31*12+$A54&lt;=pagoint!AT$11,0,IPMT(Financiamiento!$F$27/12,1,Financiamiento!$F$31*12,Financiamiento!$E85))</f>
        <v>0</v>
      </c>
      <c r="AU55" s="338">
        <f>-IF(Financiamiento!$F$31*12+$A54&lt;=pagoint!AU$11,0,IPMT(Financiamiento!$F$27/12,1,Financiamiento!$F$31*12,Financiamiento!$E85))</f>
        <v>0</v>
      </c>
      <c r="AV55" s="338">
        <f>-IF(Financiamiento!$F$31*12+$A54&lt;=pagoint!AV$11,0,IPMT(Financiamiento!$F$27/12,1,Financiamiento!$F$31*12,Financiamiento!$E85))</f>
        <v>0</v>
      </c>
      <c r="AW55" s="338">
        <f>-IF(Financiamiento!$F$31*12+$A54&lt;=pagoint!AW$11,0,IPMT(Financiamiento!$F$27/12,1,Financiamiento!$F$31*12,Financiamiento!$E85))</f>
        <v>0</v>
      </c>
      <c r="AX55" s="338">
        <f>-IF(Financiamiento!$F$31*12+$A54&lt;=pagoint!AX$11,0,IPMT(Financiamiento!$F$27/12,1,Financiamiento!$F$31*12,Financiamiento!$E85))</f>
        <v>0</v>
      </c>
      <c r="AY55" s="338">
        <f>-IF(Financiamiento!$F$31*12+$A54&lt;=pagoint!AY$11,0,IPMT(Financiamiento!$F$27/12,1,Financiamiento!$F$31*12,Financiamiento!$E85))</f>
        <v>0</v>
      </c>
      <c r="AZ55" s="338">
        <f>-IF(Financiamiento!$F$31*12+$A54&lt;=pagoint!AZ$11,0,IPMT(Financiamiento!$F$27/12,1,Financiamiento!$F$31*12,Financiamiento!$E85))</f>
        <v>0</v>
      </c>
      <c r="BA55" s="338">
        <f>-IF(Financiamiento!$F$31*12+$A54&lt;=pagoint!BA$11,0,IPMT(Financiamiento!$F$27/12,1,Financiamiento!$F$31*12,Financiamiento!$E85))</f>
        <v>0</v>
      </c>
      <c r="BB55" s="338">
        <f>-IF(Financiamiento!$F$31*12+$A54&lt;=pagoint!BB$11,0,IPMT(Financiamiento!$F$27/12,1,Financiamiento!$F$31*12,Financiamiento!$E85))</f>
        <v>0</v>
      </c>
      <c r="BC55" s="338">
        <f>-IF(Financiamiento!$F$31*12+$A54&lt;=pagoint!BC$11,0,IPMT(Financiamiento!$F$27/12,1,Financiamiento!$F$31*12,Financiamiento!$E85))</f>
        <v>0</v>
      </c>
      <c r="BD55" s="338">
        <f>-IF(Financiamiento!$F$31*12+$A54&lt;=pagoint!BD$11,0,IPMT(Financiamiento!$F$27/12,1,Financiamiento!$F$31*12,Financiamiento!$E85))</f>
        <v>0</v>
      </c>
      <c r="BE55" s="338">
        <f>-IF(Financiamiento!$F$31*12+$A54&lt;=pagoint!BE$11,0,IPMT(Financiamiento!$F$27/12,1,Financiamiento!$F$31*12,Financiamiento!$E85))</f>
        <v>0</v>
      </c>
      <c r="BF55" s="338">
        <f>-IF(Financiamiento!$F$31*12+$A54&lt;=pagoint!BF$11,0,IPMT(Financiamiento!$F$27/12,1,Financiamiento!$F$31*12,Financiamiento!$E85))</f>
        <v>0</v>
      </c>
      <c r="BG55" s="338">
        <f>-IF(Financiamiento!$F$31*12+$A54&lt;=pagoint!BG$11,0,IPMT(Financiamiento!$F$27/12,1,Financiamiento!$F$31*12,Financiamiento!$E85))</f>
        <v>0</v>
      </c>
      <c r="BH55" s="338">
        <f>-IF(Financiamiento!$F$31*12+$A54&lt;=pagoint!BH$11,0,IPMT(Financiamiento!$F$27/12,1,Financiamiento!$F$31*12,Financiamiento!$E85))</f>
        <v>0</v>
      </c>
      <c r="BI55" s="338">
        <f>-IF(Financiamiento!$F$31*12+$A54&lt;=pagoint!BI$11,0,IPMT(Financiamiento!$F$27/12,1,Financiamiento!$F$31*12,Financiamiento!$E85))</f>
        <v>0</v>
      </c>
      <c r="BJ55" s="338">
        <f>-IF(Financiamiento!$F$31*12+$A54&lt;=pagoint!BJ$11,0,IPMT(Financiamiento!$F$27/12,1,Financiamiento!$F$31*12,Financiamiento!$E85))</f>
        <v>0</v>
      </c>
    </row>
    <row r="56" spans="1:62">
      <c r="A56" s="338">
        <v>44</v>
      </c>
      <c r="B56" s="337" t="s">
        <v>323</v>
      </c>
      <c r="AT56" s="338">
        <f>-IF(Financiamiento!$F$31*12+$A55&lt;=pagoint!AT$11,0,IPMT(Financiamiento!$F$27/12,1,Financiamiento!$F$31*12,Financiamiento!$E86))</f>
        <v>0</v>
      </c>
      <c r="AU56" s="338">
        <f>-IF(Financiamiento!$F$31*12+$A55&lt;=pagoint!AU$11,0,IPMT(Financiamiento!$F$27/12,1,Financiamiento!$F$31*12,Financiamiento!$E86))</f>
        <v>0</v>
      </c>
      <c r="AV56" s="338">
        <f>-IF(Financiamiento!$F$31*12+$A55&lt;=pagoint!AV$11,0,IPMT(Financiamiento!$F$27/12,1,Financiamiento!$F$31*12,Financiamiento!$E86))</f>
        <v>0</v>
      </c>
      <c r="AW56" s="338">
        <f>-IF(Financiamiento!$F$31*12+$A55&lt;=pagoint!AW$11,0,IPMT(Financiamiento!$F$27/12,1,Financiamiento!$F$31*12,Financiamiento!$E86))</f>
        <v>0</v>
      </c>
      <c r="AX56" s="338">
        <f>-IF(Financiamiento!$F$31*12+$A55&lt;=pagoint!AX$11,0,IPMT(Financiamiento!$F$27/12,1,Financiamiento!$F$31*12,Financiamiento!$E86))</f>
        <v>0</v>
      </c>
      <c r="AY56" s="338">
        <f>-IF(Financiamiento!$F$31*12+$A55&lt;=pagoint!AY$11,0,IPMT(Financiamiento!$F$27/12,1,Financiamiento!$F$31*12,Financiamiento!$E86))</f>
        <v>0</v>
      </c>
      <c r="AZ56" s="338">
        <f>-IF(Financiamiento!$F$31*12+$A55&lt;=pagoint!AZ$11,0,IPMT(Financiamiento!$F$27/12,1,Financiamiento!$F$31*12,Financiamiento!$E86))</f>
        <v>0</v>
      </c>
      <c r="BA56" s="338">
        <f>-IF(Financiamiento!$F$31*12+$A55&lt;=pagoint!BA$11,0,IPMT(Financiamiento!$F$27/12,1,Financiamiento!$F$31*12,Financiamiento!$E86))</f>
        <v>0</v>
      </c>
      <c r="BB56" s="338">
        <f>-IF(Financiamiento!$F$31*12+$A55&lt;=pagoint!BB$11,0,IPMT(Financiamiento!$F$27/12,1,Financiamiento!$F$31*12,Financiamiento!$E86))</f>
        <v>0</v>
      </c>
      <c r="BC56" s="338">
        <f>-IF(Financiamiento!$F$31*12+$A55&lt;=pagoint!BC$11,0,IPMT(Financiamiento!$F$27/12,1,Financiamiento!$F$31*12,Financiamiento!$E86))</f>
        <v>0</v>
      </c>
      <c r="BD56" s="338">
        <f>-IF(Financiamiento!$F$31*12+$A55&lt;=pagoint!BD$11,0,IPMT(Financiamiento!$F$27/12,1,Financiamiento!$F$31*12,Financiamiento!$E86))</f>
        <v>0</v>
      </c>
      <c r="BE56" s="338">
        <f>-IF(Financiamiento!$F$31*12+$A55&lt;=pagoint!BE$11,0,IPMT(Financiamiento!$F$27/12,1,Financiamiento!$F$31*12,Financiamiento!$E86))</f>
        <v>0</v>
      </c>
      <c r="BF56" s="338">
        <f>-IF(Financiamiento!$F$31*12+$A55&lt;=pagoint!BF$11,0,IPMT(Financiamiento!$F$27/12,1,Financiamiento!$F$31*12,Financiamiento!$E86))</f>
        <v>0</v>
      </c>
      <c r="BG56" s="338">
        <f>-IF(Financiamiento!$F$31*12+$A55&lt;=pagoint!BG$11,0,IPMT(Financiamiento!$F$27/12,1,Financiamiento!$F$31*12,Financiamiento!$E86))</f>
        <v>0</v>
      </c>
      <c r="BH56" s="338">
        <f>-IF(Financiamiento!$F$31*12+$A55&lt;=pagoint!BH$11,0,IPMT(Financiamiento!$F$27/12,1,Financiamiento!$F$31*12,Financiamiento!$E86))</f>
        <v>0</v>
      </c>
      <c r="BI56" s="338">
        <f>-IF(Financiamiento!$F$31*12+$A55&lt;=pagoint!BI$11,0,IPMT(Financiamiento!$F$27/12,1,Financiamiento!$F$31*12,Financiamiento!$E86))</f>
        <v>0</v>
      </c>
      <c r="BJ56" s="338">
        <f>-IF(Financiamiento!$F$31*12+$A55&lt;=pagoint!BJ$11,0,IPMT(Financiamiento!$F$27/12,1,Financiamiento!$F$31*12,Financiamiento!$E86))</f>
        <v>0</v>
      </c>
    </row>
    <row r="57" spans="1:62">
      <c r="A57" s="338">
        <v>45</v>
      </c>
      <c r="B57" s="337" t="s">
        <v>324</v>
      </c>
      <c r="AU57" s="338">
        <f>-IF(Financiamiento!$F$31*12+$A56&lt;=pagoint!AU$11,0,IPMT(Financiamiento!$F$27/12,1,Financiamiento!$F$31*12,Financiamiento!$E87))</f>
        <v>0</v>
      </c>
      <c r="AV57" s="338">
        <f>-IF(Financiamiento!$F$31*12+$A56&lt;=pagoint!AV$11,0,IPMT(Financiamiento!$F$27/12,1,Financiamiento!$F$31*12,Financiamiento!$E87))</f>
        <v>0</v>
      </c>
      <c r="AW57" s="338">
        <f>-IF(Financiamiento!$F$31*12+$A56&lt;=pagoint!AW$11,0,IPMT(Financiamiento!$F$27/12,1,Financiamiento!$F$31*12,Financiamiento!$E87))</f>
        <v>0</v>
      </c>
      <c r="AX57" s="338">
        <f>-IF(Financiamiento!$F$31*12+$A56&lt;=pagoint!AX$11,0,IPMT(Financiamiento!$F$27/12,1,Financiamiento!$F$31*12,Financiamiento!$E87))</f>
        <v>0</v>
      </c>
      <c r="AY57" s="338">
        <f>-IF(Financiamiento!$F$31*12+$A56&lt;=pagoint!AY$11,0,IPMT(Financiamiento!$F$27/12,1,Financiamiento!$F$31*12,Financiamiento!$E87))</f>
        <v>0</v>
      </c>
      <c r="AZ57" s="338">
        <f>-IF(Financiamiento!$F$31*12+$A56&lt;=pagoint!AZ$11,0,IPMT(Financiamiento!$F$27/12,1,Financiamiento!$F$31*12,Financiamiento!$E87))</f>
        <v>0</v>
      </c>
      <c r="BA57" s="338">
        <f>-IF(Financiamiento!$F$31*12+$A56&lt;=pagoint!BA$11,0,IPMT(Financiamiento!$F$27/12,1,Financiamiento!$F$31*12,Financiamiento!$E87))</f>
        <v>0</v>
      </c>
      <c r="BB57" s="338">
        <f>-IF(Financiamiento!$F$31*12+$A56&lt;=pagoint!BB$11,0,IPMT(Financiamiento!$F$27/12,1,Financiamiento!$F$31*12,Financiamiento!$E87))</f>
        <v>0</v>
      </c>
      <c r="BC57" s="338">
        <f>-IF(Financiamiento!$F$31*12+$A56&lt;=pagoint!BC$11,0,IPMT(Financiamiento!$F$27/12,1,Financiamiento!$F$31*12,Financiamiento!$E87))</f>
        <v>0</v>
      </c>
      <c r="BD57" s="338">
        <f>-IF(Financiamiento!$F$31*12+$A56&lt;=pagoint!BD$11,0,IPMT(Financiamiento!$F$27/12,1,Financiamiento!$F$31*12,Financiamiento!$E87))</f>
        <v>0</v>
      </c>
      <c r="BE57" s="338">
        <f>-IF(Financiamiento!$F$31*12+$A56&lt;=pagoint!BE$11,0,IPMT(Financiamiento!$F$27/12,1,Financiamiento!$F$31*12,Financiamiento!$E87))</f>
        <v>0</v>
      </c>
      <c r="BF57" s="338">
        <f>-IF(Financiamiento!$F$31*12+$A56&lt;=pagoint!BF$11,0,IPMT(Financiamiento!$F$27/12,1,Financiamiento!$F$31*12,Financiamiento!$E87))</f>
        <v>0</v>
      </c>
      <c r="BG57" s="338">
        <f>-IF(Financiamiento!$F$31*12+$A56&lt;=pagoint!BG$11,0,IPMT(Financiamiento!$F$27/12,1,Financiamiento!$F$31*12,Financiamiento!$E87))</f>
        <v>0</v>
      </c>
      <c r="BH57" s="338">
        <f>-IF(Financiamiento!$F$31*12+$A56&lt;=pagoint!BH$11,0,IPMT(Financiamiento!$F$27/12,1,Financiamiento!$F$31*12,Financiamiento!$E87))</f>
        <v>0</v>
      </c>
      <c r="BI57" s="338">
        <f>-IF(Financiamiento!$F$31*12+$A56&lt;=pagoint!BI$11,0,IPMT(Financiamiento!$F$27/12,1,Financiamiento!$F$31*12,Financiamiento!$E87))</f>
        <v>0</v>
      </c>
      <c r="BJ57" s="338">
        <f>-IF(Financiamiento!$F$31*12+$A56&lt;=pagoint!BJ$11,0,IPMT(Financiamiento!$F$27/12,1,Financiamiento!$F$31*12,Financiamiento!$E87))</f>
        <v>0</v>
      </c>
    </row>
    <row r="58" spans="1:62">
      <c r="A58" s="338">
        <v>46</v>
      </c>
      <c r="B58" s="337" t="s">
        <v>325</v>
      </c>
      <c r="AV58" s="338">
        <f>-IF(Financiamiento!$F$31*12+$A57&lt;=pagoint!AV$11,0,IPMT(Financiamiento!$F$27/12,1,Financiamiento!$F$31*12,Financiamiento!$E88))</f>
        <v>0</v>
      </c>
      <c r="AW58" s="338">
        <f>-IF(Financiamiento!$F$31*12+$A57&lt;=pagoint!AW$11,0,IPMT(Financiamiento!$F$27/12,1,Financiamiento!$F$31*12,Financiamiento!$E88))</f>
        <v>0</v>
      </c>
      <c r="AX58" s="338">
        <f>-IF(Financiamiento!$F$31*12+$A57&lt;=pagoint!AX$11,0,IPMT(Financiamiento!$F$27/12,1,Financiamiento!$F$31*12,Financiamiento!$E88))</f>
        <v>0</v>
      </c>
      <c r="AY58" s="338">
        <f>-IF(Financiamiento!$F$31*12+$A57&lt;=pagoint!AY$11,0,IPMT(Financiamiento!$F$27/12,1,Financiamiento!$F$31*12,Financiamiento!$E88))</f>
        <v>0</v>
      </c>
      <c r="AZ58" s="338">
        <f>-IF(Financiamiento!$F$31*12+$A57&lt;=pagoint!AZ$11,0,IPMT(Financiamiento!$F$27/12,1,Financiamiento!$F$31*12,Financiamiento!$E88))</f>
        <v>0</v>
      </c>
      <c r="BA58" s="338">
        <f>-IF(Financiamiento!$F$31*12+$A57&lt;=pagoint!BA$11,0,IPMT(Financiamiento!$F$27/12,1,Financiamiento!$F$31*12,Financiamiento!$E88))</f>
        <v>0</v>
      </c>
      <c r="BB58" s="338">
        <f>-IF(Financiamiento!$F$31*12+$A57&lt;=pagoint!BB$11,0,IPMT(Financiamiento!$F$27/12,1,Financiamiento!$F$31*12,Financiamiento!$E88))</f>
        <v>0</v>
      </c>
      <c r="BC58" s="338">
        <f>-IF(Financiamiento!$F$31*12+$A57&lt;=pagoint!BC$11,0,IPMT(Financiamiento!$F$27/12,1,Financiamiento!$F$31*12,Financiamiento!$E88))</f>
        <v>0</v>
      </c>
      <c r="BD58" s="338">
        <f>-IF(Financiamiento!$F$31*12+$A57&lt;=pagoint!BD$11,0,IPMT(Financiamiento!$F$27/12,1,Financiamiento!$F$31*12,Financiamiento!$E88))</f>
        <v>0</v>
      </c>
      <c r="BE58" s="338">
        <f>-IF(Financiamiento!$F$31*12+$A57&lt;=pagoint!BE$11,0,IPMT(Financiamiento!$F$27/12,1,Financiamiento!$F$31*12,Financiamiento!$E88))</f>
        <v>0</v>
      </c>
      <c r="BF58" s="338">
        <f>-IF(Financiamiento!$F$31*12+$A57&lt;=pagoint!BF$11,0,IPMT(Financiamiento!$F$27/12,1,Financiamiento!$F$31*12,Financiamiento!$E88))</f>
        <v>0</v>
      </c>
      <c r="BG58" s="338">
        <f>-IF(Financiamiento!$F$31*12+$A57&lt;=pagoint!BG$11,0,IPMT(Financiamiento!$F$27/12,1,Financiamiento!$F$31*12,Financiamiento!$E88))</f>
        <v>0</v>
      </c>
      <c r="BH58" s="338">
        <f>-IF(Financiamiento!$F$31*12+$A57&lt;=pagoint!BH$11,0,IPMT(Financiamiento!$F$27/12,1,Financiamiento!$F$31*12,Financiamiento!$E88))</f>
        <v>0</v>
      </c>
      <c r="BI58" s="338">
        <f>-IF(Financiamiento!$F$31*12+$A57&lt;=pagoint!BI$11,0,IPMT(Financiamiento!$F$27/12,1,Financiamiento!$F$31*12,Financiamiento!$E88))</f>
        <v>0</v>
      </c>
      <c r="BJ58" s="338">
        <f>-IF(Financiamiento!$F$31*12+$A57&lt;=pagoint!BJ$11,0,IPMT(Financiamiento!$F$27/12,1,Financiamiento!$F$31*12,Financiamiento!$E88))</f>
        <v>0</v>
      </c>
    </row>
    <row r="59" spans="1:62">
      <c r="A59" s="338">
        <v>47</v>
      </c>
      <c r="B59" s="337" t="s">
        <v>326</v>
      </c>
      <c r="AW59" s="338">
        <f>-IF(Financiamiento!$F$31*12+$A58&lt;=pagoint!AW$11,0,IPMT(Financiamiento!$F$27/12,1,Financiamiento!$F$31*12,Financiamiento!$E89))</f>
        <v>0</v>
      </c>
      <c r="AX59" s="338">
        <f>-IF(Financiamiento!$F$31*12+$A58&lt;=pagoint!AX$11,0,IPMT(Financiamiento!$F$27/12,1,Financiamiento!$F$31*12,Financiamiento!$E89))</f>
        <v>0</v>
      </c>
      <c r="AY59" s="338">
        <f>-IF(Financiamiento!$F$31*12+$A58&lt;=pagoint!AY$11,0,IPMT(Financiamiento!$F$27/12,1,Financiamiento!$F$31*12,Financiamiento!$E89))</f>
        <v>0</v>
      </c>
      <c r="AZ59" s="338">
        <f>-IF(Financiamiento!$F$31*12+$A58&lt;=pagoint!AZ$11,0,IPMT(Financiamiento!$F$27/12,1,Financiamiento!$F$31*12,Financiamiento!$E89))</f>
        <v>0</v>
      </c>
      <c r="BA59" s="338">
        <f>-IF(Financiamiento!$F$31*12+$A58&lt;=pagoint!BA$11,0,IPMT(Financiamiento!$F$27/12,1,Financiamiento!$F$31*12,Financiamiento!$E89))</f>
        <v>0</v>
      </c>
      <c r="BB59" s="338">
        <f>-IF(Financiamiento!$F$31*12+$A58&lt;=pagoint!BB$11,0,IPMT(Financiamiento!$F$27/12,1,Financiamiento!$F$31*12,Financiamiento!$E89))</f>
        <v>0</v>
      </c>
      <c r="BC59" s="338">
        <f>-IF(Financiamiento!$F$31*12+$A58&lt;=pagoint!BC$11,0,IPMT(Financiamiento!$F$27/12,1,Financiamiento!$F$31*12,Financiamiento!$E89))</f>
        <v>0</v>
      </c>
      <c r="BD59" s="338">
        <f>-IF(Financiamiento!$F$31*12+$A58&lt;=pagoint!BD$11,0,IPMT(Financiamiento!$F$27/12,1,Financiamiento!$F$31*12,Financiamiento!$E89))</f>
        <v>0</v>
      </c>
      <c r="BE59" s="338">
        <f>-IF(Financiamiento!$F$31*12+$A58&lt;=pagoint!BE$11,0,IPMT(Financiamiento!$F$27/12,1,Financiamiento!$F$31*12,Financiamiento!$E89))</f>
        <v>0</v>
      </c>
      <c r="BF59" s="338">
        <f>-IF(Financiamiento!$F$31*12+$A58&lt;=pagoint!BF$11,0,IPMT(Financiamiento!$F$27/12,1,Financiamiento!$F$31*12,Financiamiento!$E89))</f>
        <v>0</v>
      </c>
      <c r="BG59" s="338">
        <f>-IF(Financiamiento!$F$31*12+$A58&lt;=pagoint!BG$11,0,IPMT(Financiamiento!$F$27/12,1,Financiamiento!$F$31*12,Financiamiento!$E89))</f>
        <v>0</v>
      </c>
      <c r="BH59" s="338">
        <f>-IF(Financiamiento!$F$31*12+$A58&lt;=pagoint!BH$11,0,IPMT(Financiamiento!$F$27/12,1,Financiamiento!$F$31*12,Financiamiento!$E89))</f>
        <v>0</v>
      </c>
      <c r="BI59" s="338">
        <f>-IF(Financiamiento!$F$31*12+$A58&lt;=pagoint!BI$11,0,IPMT(Financiamiento!$F$27/12,1,Financiamiento!$F$31*12,Financiamiento!$E89))</f>
        <v>0</v>
      </c>
      <c r="BJ59" s="338">
        <f>-IF(Financiamiento!$F$31*12+$A58&lt;=pagoint!BJ$11,0,IPMT(Financiamiento!$F$27/12,1,Financiamiento!$F$31*12,Financiamiento!$E89))</f>
        <v>0</v>
      </c>
    </row>
    <row r="60" spans="1:62">
      <c r="A60" s="338">
        <v>48</v>
      </c>
      <c r="B60" s="337" t="s">
        <v>327</v>
      </c>
      <c r="AX60" s="338">
        <f>-IF(Financiamiento!$F$31*12+$A59&lt;=pagoint!AX$11,0,IPMT(Financiamiento!$F$27/12,1,Financiamiento!$F$31*12,Financiamiento!$E90))</f>
        <v>0</v>
      </c>
      <c r="AY60" s="338">
        <f>-IF(Financiamiento!$F$31*12+$A59&lt;=pagoint!AY$11,0,IPMT(Financiamiento!$F$27/12,1,Financiamiento!$F$31*12,Financiamiento!$E90))</f>
        <v>0</v>
      </c>
      <c r="AZ60" s="338">
        <f>-IF(Financiamiento!$F$31*12+$A59&lt;=pagoint!AZ$11,0,IPMT(Financiamiento!$F$27/12,1,Financiamiento!$F$31*12,Financiamiento!$E90))</f>
        <v>0</v>
      </c>
      <c r="BA60" s="338">
        <f>-IF(Financiamiento!$F$31*12+$A59&lt;=pagoint!BA$11,0,IPMT(Financiamiento!$F$27/12,1,Financiamiento!$F$31*12,Financiamiento!$E90))</f>
        <v>0</v>
      </c>
      <c r="BB60" s="338">
        <f>-IF(Financiamiento!$F$31*12+$A59&lt;=pagoint!BB$11,0,IPMT(Financiamiento!$F$27/12,1,Financiamiento!$F$31*12,Financiamiento!$E90))</f>
        <v>0</v>
      </c>
      <c r="BC60" s="338">
        <f>-IF(Financiamiento!$F$31*12+$A59&lt;=pagoint!BC$11,0,IPMT(Financiamiento!$F$27/12,1,Financiamiento!$F$31*12,Financiamiento!$E90))</f>
        <v>0</v>
      </c>
      <c r="BD60" s="338">
        <f>-IF(Financiamiento!$F$31*12+$A59&lt;=pagoint!BD$11,0,IPMT(Financiamiento!$F$27/12,1,Financiamiento!$F$31*12,Financiamiento!$E90))</f>
        <v>0</v>
      </c>
      <c r="BE60" s="338">
        <f>-IF(Financiamiento!$F$31*12+$A59&lt;=pagoint!BE$11,0,IPMT(Financiamiento!$F$27/12,1,Financiamiento!$F$31*12,Financiamiento!$E90))</f>
        <v>0</v>
      </c>
      <c r="BF60" s="338">
        <f>-IF(Financiamiento!$F$31*12+$A59&lt;=pagoint!BF$11,0,IPMT(Financiamiento!$F$27/12,1,Financiamiento!$F$31*12,Financiamiento!$E90))</f>
        <v>0</v>
      </c>
      <c r="BG60" s="338">
        <f>-IF(Financiamiento!$F$31*12+$A59&lt;=pagoint!BG$11,0,IPMT(Financiamiento!$F$27/12,1,Financiamiento!$F$31*12,Financiamiento!$E90))</f>
        <v>0</v>
      </c>
      <c r="BH60" s="338">
        <f>-IF(Financiamiento!$F$31*12+$A59&lt;=pagoint!BH$11,0,IPMT(Financiamiento!$F$27/12,1,Financiamiento!$F$31*12,Financiamiento!$E90))</f>
        <v>0</v>
      </c>
      <c r="BI60" s="338">
        <f>-IF(Financiamiento!$F$31*12+$A59&lt;=pagoint!BI$11,0,IPMT(Financiamiento!$F$27/12,1,Financiamiento!$F$31*12,Financiamiento!$E90))</f>
        <v>0</v>
      </c>
      <c r="BJ60" s="338">
        <f>-IF(Financiamiento!$F$31*12+$A59&lt;=pagoint!BJ$11,0,IPMT(Financiamiento!$F$27/12,1,Financiamiento!$F$31*12,Financiamiento!$E90))</f>
        <v>0</v>
      </c>
    </row>
    <row r="61" spans="1:62">
      <c r="A61" s="338">
        <v>49</v>
      </c>
      <c r="B61" s="337" t="s">
        <v>328</v>
      </c>
      <c r="AY61" s="338">
        <f>-IF(Financiamiento!$F$31*12+$A60&lt;=pagoint!AY$11,0,IPMT(Financiamiento!$F$27/12,1,Financiamiento!$F$31*12,Financiamiento!$E91))</f>
        <v>0</v>
      </c>
      <c r="AZ61" s="338">
        <f>-IF(Financiamiento!$F$31*12+$A60&lt;=pagoint!AZ$11,0,IPMT(Financiamiento!$F$27/12,1,Financiamiento!$F$31*12,Financiamiento!$E91))</f>
        <v>0</v>
      </c>
      <c r="BA61" s="338">
        <f>-IF(Financiamiento!$F$31*12+$A60&lt;=pagoint!BA$11,0,IPMT(Financiamiento!$F$27/12,1,Financiamiento!$F$31*12,Financiamiento!$E91))</f>
        <v>0</v>
      </c>
      <c r="BB61" s="338">
        <f>-IF(Financiamiento!$F$31*12+$A60&lt;=pagoint!BB$11,0,IPMT(Financiamiento!$F$27/12,1,Financiamiento!$F$31*12,Financiamiento!$E91))</f>
        <v>0</v>
      </c>
      <c r="BC61" s="338">
        <f>-IF(Financiamiento!$F$31*12+$A60&lt;=pagoint!BC$11,0,IPMT(Financiamiento!$F$27/12,1,Financiamiento!$F$31*12,Financiamiento!$E91))</f>
        <v>0</v>
      </c>
      <c r="BD61" s="338">
        <f>-IF(Financiamiento!$F$31*12+$A60&lt;=pagoint!BD$11,0,IPMT(Financiamiento!$F$27/12,1,Financiamiento!$F$31*12,Financiamiento!$E91))</f>
        <v>0</v>
      </c>
      <c r="BE61" s="338">
        <f>-IF(Financiamiento!$F$31*12+$A60&lt;=pagoint!BE$11,0,IPMT(Financiamiento!$F$27/12,1,Financiamiento!$F$31*12,Financiamiento!$E91))</f>
        <v>0</v>
      </c>
      <c r="BF61" s="338">
        <f>-IF(Financiamiento!$F$31*12+$A60&lt;=pagoint!BF$11,0,IPMT(Financiamiento!$F$27/12,1,Financiamiento!$F$31*12,Financiamiento!$E91))</f>
        <v>0</v>
      </c>
      <c r="BG61" s="338">
        <f>-IF(Financiamiento!$F$31*12+$A60&lt;=pagoint!BG$11,0,IPMT(Financiamiento!$F$27/12,1,Financiamiento!$F$31*12,Financiamiento!$E91))</f>
        <v>0</v>
      </c>
      <c r="BH61" s="338">
        <f>-IF(Financiamiento!$F$31*12+$A60&lt;=pagoint!BH$11,0,IPMT(Financiamiento!$F$27/12,1,Financiamiento!$F$31*12,Financiamiento!$E91))</f>
        <v>0</v>
      </c>
      <c r="BI61" s="338">
        <f>-IF(Financiamiento!$F$31*12+$A60&lt;=pagoint!BI$11,0,IPMT(Financiamiento!$F$27/12,1,Financiamiento!$F$31*12,Financiamiento!$E91))</f>
        <v>0</v>
      </c>
      <c r="BJ61" s="338">
        <f>-IF(Financiamiento!$F$31*12+$A60&lt;=pagoint!BJ$11,0,IPMT(Financiamiento!$F$27/12,1,Financiamiento!$F$31*12,Financiamiento!$E91))</f>
        <v>0</v>
      </c>
    </row>
    <row r="62" spans="1:62">
      <c r="A62" s="338">
        <v>50</v>
      </c>
      <c r="B62" s="337" t="s">
        <v>329</v>
      </c>
      <c r="AZ62" s="338">
        <f>-IF(Financiamiento!$F$31*12+$A61&lt;=pagoint!AZ$11,0,IPMT(Financiamiento!$F$27/12,1,Financiamiento!$F$31*12,Financiamiento!$E92))</f>
        <v>0</v>
      </c>
      <c r="BA62" s="338">
        <f>-IF(Financiamiento!$F$31*12+$A61&lt;=pagoint!BA$11,0,IPMT(Financiamiento!$F$27/12,1,Financiamiento!$F$31*12,Financiamiento!$E92))</f>
        <v>0</v>
      </c>
      <c r="BB62" s="338">
        <f>-IF(Financiamiento!$F$31*12+$A61&lt;=pagoint!BB$11,0,IPMT(Financiamiento!$F$27/12,1,Financiamiento!$F$31*12,Financiamiento!$E92))</f>
        <v>0</v>
      </c>
      <c r="BC62" s="338">
        <f>-IF(Financiamiento!$F$31*12+$A61&lt;=pagoint!BC$11,0,IPMT(Financiamiento!$F$27/12,1,Financiamiento!$F$31*12,Financiamiento!$E92))</f>
        <v>0</v>
      </c>
      <c r="BD62" s="338">
        <f>-IF(Financiamiento!$F$31*12+$A61&lt;=pagoint!BD$11,0,IPMT(Financiamiento!$F$27/12,1,Financiamiento!$F$31*12,Financiamiento!$E92))</f>
        <v>0</v>
      </c>
      <c r="BE62" s="338">
        <f>-IF(Financiamiento!$F$31*12+$A61&lt;=pagoint!BE$11,0,IPMT(Financiamiento!$F$27/12,1,Financiamiento!$F$31*12,Financiamiento!$E92))</f>
        <v>0</v>
      </c>
      <c r="BF62" s="338">
        <f>-IF(Financiamiento!$F$31*12+$A61&lt;=pagoint!BF$11,0,IPMT(Financiamiento!$F$27/12,1,Financiamiento!$F$31*12,Financiamiento!$E92))</f>
        <v>0</v>
      </c>
      <c r="BG62" s="338">
        <f>-IF(Financiamiento!$F$31*12+$A61&lt;=pagoint!BG$11,0,IPMT(Financiamiento!$F$27/12,1,Financiamiento!$F$31*12,Financiamiento!$E92))</f>
        <v>0</v>
      </c>
      <c r="BH62" s="338">
        <f>-IF(Financiamiento!$F$31*12+$A61&lt;=pagoint!BH$11,0,IPMT(Financiamiento!$F$27/12,1,Financiamiento!$F$31*12,Financiamiento!$E92))</f>
        <v>0</v>
      </c>
      <c r="BI62" s="338">
        <f>-IF(Financiamiento!$F$31*12+$A61&lt;=pagoint!BI$11,0,IPMT(Financiamiento!$F$27/12,1,Financiamiento!$F$31*12,Financiamiento!$E92))</f>
        <v>0</v>
      </c>
      <c r="BJ62" s="338">
        <f>-IF(Financiamiento!$F$31*12+$A61&lt;=pagoint!BJ$11,0,IPMT(Financiamiento!$F$27/12,1,Financiamiento!$F$31*12,Financiamiento!$E92))</f>
        <v>0</v>
      </c>
    </row>
    <row r="63" spans="1:62">
      <c r="A63" s="338">
        <v>51</v>
      </c>
      <c r="B63" s="337" t="s">
        <v>330</v>
      </c>
      <c r="BA63" s="338">
        <f>-IF(Financiamiento!$F$31*12+$A62&lt;=pagoint!BA$11,0,IPMT(Financiamiento!$F$27/12,1,Financiamiento!$F$31*12,Financiamiento!$E93))</f>
        <v>0</v>
      </c>
      <c r="BB63" s="338">
        <f>-IF(Financiamiento!$F$31*12+$A62&lt;=pagoint!BB$11,0,IPMT(Financiamiento!$F$27/12,1,Financiamiento!$F$31*12,Financiamiento!$E93))</f>
        <v>0</v>
      </c>
      <c r="BC63" s="338">
        <f>-IF(Financiamiento!$F$31*12+$A62&lt;=pagoint!BC$11,0,IPMT(Financiamiento!$F$27/12,1,Financiamiento!$F$31*12,Financiamiento!$E93))</f>
        <v>0</v>
      </c>
      <c r="BD63" s="338">
        <f>-IF(Financiamiento!$F$31*12+$A62&lt;=pagoint!BD$11,0,IPMT(Financiamiento!$F$27/12,1,Financiamiento!$F$31*12,Financiamiento!$E93))</f>
        <v>0</v>
      </c>
      <c r="BE63" s="338">
        <f>-IF(Financiamiento!$F$31*12+$A62&lt;=pagoint!BE$11,0,IPMT(Financiamiento!$F$27/12,1,Financiamiento!$F$31*12,Financiamiento!$E93))</f>
        <v>0</v>
      </c>
      <c r="BF63" s="338">
        <f>-IF(Financiamiento!$F$31*12+$A62&lt;=pagoint!BF$11,0,IPMT(Financiamiento!$F$27/12,1,Financiamiento!$F$31*12,Financiamiento!$E93))</f>
        <v>0</v>
      </c>
      <c r="BG63" s="338">
        <f>-IF(Financiamiento!$F$31*12+$A62&lt;=pagoint!BG$11,0,IPMT(Financiamiento!$F$27/12,1,Financiamiento!$F$31*12,Financiamiento!$E93))</f>
        <v>0</v>
      </c>
      <c r="BH63" s="338">
        <f>-IF(Financiamiento!$F$31*12+$A62&lt;=pagoint!BH$11,0,IPMT(Financiamiento!$F$27/12,1,Financiamiento!$F$31*12,Financiamiento!$E93))</f>
        <v>0</v>
      </c>
      <c r="BI63" s="338">
        <f>-IF(Financiamiento!$F$31*12+$A62&lt;=pagoint!BI$11,0,IPMT(Financiamiento!$F$27/12,1,Financiamiento!$F$31*12,Financiamiento!$E93))</f>
        <v>0</v>
      </c>
      <c r="BJ63" s="338">
        <f>-IF(Financiamiento!$F$31*12+$A62&lt;=pagoint!BJ$11,0,IPMT(Financiamiento!$F$27/12,1,Financiamiento!$F$31*12,Financiamiento!$E93))</f>
        <v>0</v>
      </c>
    </row>
    <row r="64" spans="1:62">
      <c r="A64" s="338">
        <v>52</v>
      </c>
      <c r="B64" s="337" t="s">
        <v>331</v>
      </c>
      <c r="BB64" s="338">
        <f>-IF(Financiamiento!$F$31*12+$A63&lt;=pagoint!BB$11,0,IPMT(Financiamiento!$F$27/12,1,Financiamiento!$F$31*12,Financiamiento!$E94))</f>
        <v>0</v>
      </c>
      <c r="BC64" s="338">
        <f>-IF(Financiamiento!$F$31*12+$A63&lt;=pagoint!BC$11,0,IPMT(Financiamiento!$F$27/12,1,Financiamiento!$F$31*12,Financiamiento!$E94))</f>
        <v>0</v>
      </c>
      <c r="BD64" s="338">
        <f>-IF(Financiamiento!$F$31*12+$A63&lt;=pagoint!BD$11,0,IPMT(Financiamiento!$F$27/12,1,Financiamiento!$F$31*12,Financiamiento!$E94))</f>
        <v>0</v>
      </c>
      <c r="BE64" s="338">
        <f>-IF(Financiamiento!$F$31*12+$A63&lt;=pagoint!BE$11,0,IPMT(Financiamiento!$F$27/12,1,Financiamiento!$F$31*12,Financiamiento!$E94))</f>
        <v>0</v>
      </c>
      <c r="BF64" s="338">
        <f>-IF(Financiamiento!$F$31*12+$A63&lt;=pagoint!BF$11,0,IPMT(Financiamiento!$F$27/12,1,Financiamiento!$F$31*12,Financiamiento!$E94))</f>
        <v>0</v>
      </c>
      <c r="BG64" s="338">
        <f>-IF(Financiamiento!$F$31*12+$A63&lt;=pagoint!BG$11,0,IPMT(Financiamiento!$F$27/12,1,Financiamiento!$F$31*12,Financiamiento!$E94))</f>
        <v>0</v>
      </c>
      <c r="BH64" s="338">
        <f>-IF(Financiamiento!$F$31*12+$A63&lt;=pagoint!BH$11,0,IPMT(Financiamiento!$F$27/12,1,Financiamiento!$F$31*12,Financiamiento!$E94))</f>
        <v>0</v>
      </c>
      <c r="BI64" s="338">
        <f>-IF(Financiamiento!$F$31*12+$A63&lt;=pagoint!BI$11,0,IPMT(Financiamiento!$F$27/12,1,Financiamiento!$F$31*12,Financiamiento!$E94))</f>
        <v>0</v>
      </c>
      <c r="BJ64" s="338">
        <f>-IF(Financiamiento!$F$31*12+$A63&lt;=pagoint!BJ$11,0,IPMT(Financiamiento!$F$27/12,1,Financiamiento!$F$31*12,Financiamiento!$E94))</f>
        <v>0</v>
      </c>
    </row>
    <row r="65" spans="1:62">
      <c r="A65" s="338">
        <v>53</v>
      </c>
      <c r="B65" s="337" t="s">
        <v>332</v>
      </c>
      <c r="BC65" s="338">
        <f>-IF(Financiamiento!$F$31*12+$A64&lt;=pagoint!BC$11,0,IPMT(Financiamiento!$F$27/12,1,Financiamiento!$F$31*12,Financiamiento!$E95))</f>
        <v>0</v>
      </c>
      <c r="BD65" s="338">
        <f>-IF(Financiamiento!$F$31*12+$A64&lt;=pagoint!BD$11,0,IPMT(Financiamiento!$F$27/12,1,Financiamiento!$F$31*12,Financiamiento!$E95))</f>
        <v>0</v>
      </c>
      <c r="BE65" s="338">
        <f>-IF(Financiamiento!$F$31*12+$A64&lt;=pagoint!BE$11,0,IPMT(Financiamiento!$F$27/12,1,Financiamiento!$F$31*12,Financiamiento!$E95))</f>
        <v>0</v>
      </c>
      <c r="BF65" s="338">
        <f>-IF(Financiamiento!$F$31*12+$A64&lt;=pagoint!BF$11,0,IPMT(Financiamiento!$F$27/12,1,Financiamiento!$F$31*12,Financiamiento!$E95))</f>
        <v>0</v>
      </c>
      <c r="BG65" s="338">
        <f>-IF(Financiamiento!$F$31*12+$A64&lt;=pagoint!BG$11,0,IPMT(Financiamiento!$F$27/12,1,Financiamiento!$F$31*12,Financiamiento!$E95))</f>
        <v>0</v>
      </c>
      <c r="BH65" s="338">
        <f>-IF(Financiamiento!$F$31*12+$A64&lt;=pagoint!BH$11,0,IPMT(Financiamiento!$F$27/12,1,Financiamiento!$F$31*12,Financiamiento!$E95))</f>
        <v>0</v>
      </c>
      <c r="BI65" s="338">
        <f>-IF(Financiamiento!$F$31*12+$A64&lt;=pagoint!BI$11,0,IPMT(Financiamiento!$F$27/12,1,Financiamiento!$F$31*12,Financiamiento!$E95))</f>
        <v>0</v>
      </c>
      <c r="BJ65" s="338">
        <f>-IF(Financiamiento!$F$31*12+$A64&lt;=pagoint!BJ$11,0,IPMT(Financiamiento!$F$27/12,1,Financiamiento!$F$31*12,Financiamiento!$E95))</f>
        <v>0</v>
      </c>
    </row>
    <row r="66" spans="1:62">
      <c r="A66" s="338">
        <v>54</v>
      </c>
      <c r="B66" s="337" t="s">
        <v>333</v>
      </c>
      <c r="BD66" s="338">
        <f>-IF(Financiamiento!$F$31*12+$A65&lt;=pagoint!BD$11,0,IPMT(Financiamiento!$F$27/12,1,Financiamiento!$F$31*12,Financiamiento!$E96))</f>
        <v>0</v>
      </c>
      <c r="BE66" s="338">
        <f>-IF(Financiamiento!$F$31*12+$A65&lt;=pagoint!BE$11,0,IPMT(Financiamiento!$F$27/12,1,Financiamiento!$F$31*12,Financiamiento!$E96))</f>
        <v>0</v>
      </c>
      <c r="BF66" s="338">
        <f>-IF(Financiamiento!$F$31*12+$A65&lt;=pagoint!BF$11,0,IPMT(Financiamiento!$F$27/12,1,Financiamiento!$F$31*12,Financiamiento!$E96))</f>
        <v>0</v>
      </c>
      <c r="BG66" s="338">
        <f>-IF(Financiamiento!$F$31*12+$A65&lt;=pagoint!BG$11,0,IPMT(Financiamiento!$F$27/12,1,Financiamiento!$F$31*12,Financiamiento!$E96))</f>
        <v>0</v>
      </c>
      <c r="BH66" s="338">
        <f>-IF(Financiamiento!$F$31*12+$A65&lt;=pagoint!BH$11,0,IPMT(Financiamiento!$F$27/12,1,Financiamiento!$F$31*12,Financiamiento!$E96))</f>
        <v>0</v>
      </c>
      <c r="BI66" s="338">
        <f>-IF(Financiamiento!$F$31*12+$A65&lt;=pagoint!BI$11,0,IPMT(Financiamiento!$F$27/12,1,Financiamiento!$F$31*12,Financiamiento!$E96))</f>
        <v>0</v>
      </c>
      <c r="BJ66" s="338">
        <f>-IF(Financiamiento!$F$31*12+$A65&lt;=pagoint!BJ$11,0,IPMT(Financiamiento!$F$27/12,1,Financiamiento!$F$31*12,Financiamiento!$E96))</f>
        <v>0</v>
      </c>
    </row>
    <row r="67" spans="1:62">
      <c r="A67" s="338">
        <v>55</v>
      </c>
      <c r="B67" s="337" t="s">
        <v>334</v>
      </c>
      <c r="BE67" s="338">
        <f>-IF(Financiamiento!$F$31*12+$A66&lt;=pagoint!BE$11,0,IPMT(Financiamiento!$F$27/12,1,Financiamiento!$F$31*12,Financiamiento!$E97))</f>
        <v>0</v>
      </c>
      <c r="BF67" s="338">
        <f>-IF(Financiamiento!$F$31*12+$A66&lt;=pagoint!BF$11,0,IPMT(Financiamiento!$F$27/12,1,Financiamiento!$F$31*12,Financiamiento!$E97))</f>
        <v>0</v>
      </c>
      <c r="BG67" s="338">
        <f>-IF(Financiamiento!$F$31*12+$A66&lt;=pagoint!BG$11,0,IPMT(Financiamiento!$F$27/12,1,Financiamiento!$F$31*12,Financiamiento!$E97))</f>
        <v>0</v>
      </c>
      <c r="BH67" s="338">
        <f>-IF(Financiamiento!$F$31*12+$A66&lt;=pagoint!BH$11,0,IPMT(Financiamiento!$F$27/12,1,Financiamiento!$F$31*12,Financiamiento!$E97))</f>
        <v>0</v>
      </c>
      <c r="BI67" s="338">
        <f>-IF(Financiamiento!$F$31*12+$A66&lt;=pagoint!BI$11,0,IPMT(Financiamiento!$F$27/12,1,Financiamiento!$F$31*12,Financiamiento!$E97))</f>
        <v>0</v>
      </c>
      <c r="BJ67" s="338">
        <f>-IF(Financiamiento!$F$31*12+$A66&lt;=pagoint!BJ$11,0,IPMT(Financiamiento!$F$27/12,1,Financiamiento!$F$31*12,Financiamiento!$E97))</f>
        <v>0</v>
      </c>
    </row>
    <row r="68" spans="1:62">
      <c r="A68" s="338">
        <v>56</v>
      </c>
      <c r="B68" s="337" t="s">
        <v>335</v>
      </c>
      <c r="BF68" s="338">
        <f>-IF(Financiamiento!$F$31*12+$A67&lt;=pagoint!BF$11,0,IPMT(Financiamiento!$F$27/12,1,Financiamiento!$F$31*12,Financiamiento!$E98))</f>
        <v>0</v>
      </c>
      <c r="BG68" s="338">
        <f>-IF(Financiamiento!$F$31*12+$A67&lt;=pagoint!BG$11,0,IPMT(Financiamiento!$F$27/12,1,Financiamiento!$F$31*12,Financiamiento!$E98))</f>
        <v>0</v>
      </c>
      <c r="BH68" s="338">
        <f>-IF(Financiamiento!$F$31*12+$A67&lt;=pagoint!BH$11,0,IPMT(Financiamiento!$F$27/12,1,Financiamiento!$F$31*12,Financiamiento!$E98))</f>
        <v>0</v>
      </c>
      <c r="BI68" s="338">
        <f>-IF(Financiamiento!$F$31*12+$A67&lt;=pagoint!BI$11,0,IPMT(Financiamiento!$F$27/12,1,Financiamiento!$F$31*12,Financiamiento!$E98))</f>
        <v>0</v>
      </c>
      <c r="BJ68" s="338">
        <f>-IF(Financiamiento!$F$31*12+$A67&lt;=pagoint!BJ$11,0,IPMT(Financiamiento!$F$27/12,1,Financiamiento!$F$31*12,Financiamiento!$E98))</f>
        <v>0</v>
      </c>
    </row>
    <row r="69" spans="1:62">
      <c r="A69" s="338">
        <v>57</v>
      </c>
      <c r="B69" s="337" t="s">
        <v>336</v>
      </c>
      <c r="BG69" s="338">
        <f>-IF(Financiamiento!$F$31*12+$A68&lt;=pagoint!BG$11,0,IPMT(Financiamiento!$F$27/12,1,Financiamiento!$F$31*12,Financiamiento!$E99))</f>
        <v>0</v>
      </c>
      <c r="BH69" s="338">
        <f>-IF(Financiamiento!$F$31*12+$A68&lt;=pagoint!BH$11,0,IPMT(Financiamiento!$F$27/12,1,Financiamiento!$F$31*12,Financiamiento!$E99))</f>
        <v>0</v>
      </c>
      <c r="BI69" s="338">
        <f>-IF(Financiamiento!$F$31*12+$A68&lt;=pagoint!BI$11,0,IPMT(Financiamiento!$F$27/12,1,Financiamiento!$F$31*12,Financiamiento!$E99))</f>
        <v>0</v>
      </c>
      <c r="BJ69" s="338">
        <f>-IF(Financiamiento!$F$31*12+$A68&lt;=pagoint!BJ$11,0,IPMT(Financiamiento!$F$27/12,1,Financiamiento!$F$31*12,Financiamiento!$E99))</f>
        <v>0</v>
      </c>
    </row>
    <row r="70" spans="1:62">
      <c r="A70" s="338">
        <v>58</v>
      </c>
      <c r="B70" s="337" t="s">
        <v>337</v>
      </c>
      <c r="BH70" s="338">
        <f>-IF(Financiamiento!$F$31*12+$A69&lt;=pagoint!BH$11,0,IPMT(Financiamiento!$F$27/12,1,Financiamiento!$F$31*12,Financiamiento!$E100))</f>
        <v>0</v>
      </c>
      <c r="BI70" s="338">
        <f>-IF(Financiamiento!$F$31*12+$A69&lt;=pagoint!BI$11,0,IPMT(Financiamiento!$F$27/12,1,Financiamiento!$F$31*12,Financiamiento!$E100))</f>
        <v>0</v>
      </c>
      <c r="BJ70" s="338">
        <f>-IF(Financiamiento!$F$31*12+$A69&lt;=pagoint!BJ$11,0,IPMT(Financiamiento!$F$27/12,1,Financiamiento!$F$31*12,Financiamiento!$E100))</f>
        <v>0</v>
      </c>
    </row>
    <row r="71" spans="1:62">
      <c r="A71" s="338">
        <v>59</v>
      </c>
      <c r="B71" s="337" t="s">
        <v>338</v>
      </c>
      <c r="BI71" s="338">
        <f>-IF(Financiamiento!$F$31*12+$A70&lt;=pagoint!BI$11,0,IPMT(Financiamiento!$F$27/12,1,Financiamiento!$F$31*12,Financiamiento!$E101))</f>
        <v>0</v>
      </c>
      <c r="BJ71" s="338">
        <f>-IF(Financiamiento!$F$31*12+$A70&lt;=pagoint!BJ$11,0,IPMT(Financiamiento!$F$27/12,1,Financiamiento!$F$31*12,Financiamiento!$E101))</f>
        <v>0</v>
      </c>
    </row>
    <row r="72" spans="1:62">
      <c r="A72" s="338">
        <v>60</v>
      </c>
      <c r="B72" s="337" t="s">
        <v>339</v>
      </c>
      <c r="BJ72" s="338">
        <f>-IF(Financiamiento!$F$31*12+$A71&lt;=pagoint!BJ$11,0,IPMT(Financiamiento!$F$27/12,1,Financiamiento!$F$31*12,Financiamiento!$E102))</f>
        <v>0</v>
      </c>
    </row>
    <row r="74" spans="1:62" s="337" customFormat="1">
      <c r="B74" s="337" t="s">
        <v>537</v>
      </c>
      <c r="C74" s="337">
        <v>1</v>
      </c>
      <c r="D74" s="337">
        <v>2</v>
      </c>
      <c r="E74" s="337">
        <v>3</v>
      </c>
      <c r="F74" s="337">
        <v>4</v>
      </c>
      <c r="G74" s="337">
        <v>5</v>
      </c>
      <c r="H74" s="337">
        <v>6</v>
      </c>
      <c r="I74" s="337">
        <v>7</v>
      </c>
      <c r="J74" s="337">
        <v>8</v>
      </c>
      <c r="K74" s="337">
        <v>9</v>
      </c>
      <c r="L74" s="337">
        <v>10</v>
      </c>
      <c r="M74" s="337">
        <v>11</v>
      </c>
      <c r="N74" s="337">
        <v>12</v>
      </c>
      <c r="O74" s="337">
        <v>13</v>
      </c>
      <c r="P74" s="337">
        <v>14</v>
      </c>
      <c r="Q74" s="337">
        <v>15</v>
      </c>
      <c r="R74" s="337">
        <v>16</v>
      </c>
      <c r="S74" s="337">
        <v>17</v>
      </c>
      <c r="T74" s="337">
        <v>18</v>
      </c>
      <c r="U74" s="337">
        <v>19</v>
      </c>
      <c r="V74" s="337">
        <v>20</v>
      </c>
      <c r="W74" s="337">
        <v>21</v>
      </c>
      <c r="X74" s="337">
        <v>22</v>
      </c>
      <c r="Y74" s="337">
        <v>23</v>
      </c>
      <c r="Z74" s="337">
        <v>24</v>
      </c>
      <c r="AA74" s="337">
        <v>25</v>
      </c>
      <c r="AB74" s="337">
        <v>26</v>
      </c>
      <c r="AC74" s="337">
        <v>27</v>
      </c>
      <c r="AD74" s="337">
        <v>28</v>
      </c>
      <c r="AE74" s="337">
        <v>29</v>
      </c>
      <c r="AF74" s="337">
        <v>30</v>
      </c>
      <c r="AG74" s="337">
        <v>31</v>
      </c>
      <c r="AH74" s="337">
        <v>32</v>
      </c>
      <c r="AI74" s="337">
        <v>33</v>
      </c>
      <c r="AJ74" s="337">
        <v>34</v>
      </c>
      <c r="AK74" s="337">
        <v>35</v>
      </c>
      <c r="AL74" s="337">
        <v>36</v>
      </c>
      <c r="AM74" s="337">
        <v>37</v>
      </c>
      <c r="AN74" s="337">
        <v>38</v>
      </c>
      <c r="AO74" s="337">
        <v>39</v>
      </c>
      <c r="AP74" s="337">
        <v>40</v>
      </c>
      <c r="AQ74" s="337">
        <v>41</v>
      </c>
      <c r="AR74" s="337">
        <v>42</v>
      </c>
      <c r="AS74" s="337">
        <v>43</v>
      </c>
      <c r="AT74" s="337">
        <v>44</v>
      </c>
      <c r="AU74" s="337">
        <v>45</v>
      </c>
      <c r="AV74" s="337">
        <v>46</v>
      </c>
      <c r="AW74" s="337">
        <v>47</v>
      </c>
      <c r="AX74" s="337">
        <v>48</v>
      </c>
      <c r="AY74" s="337">
        <v>49</v>
      </c>
      <c r="AZ74" s="337">
        <v>50</v>
      </c>
      <c r="BA74" s="337">
        <v>51</v>
      </c>
      <c r="BB74" s="337">
        <v>52</v>
      </c>
      <c r="BC74" s="337">
        <v>53</v>
      </c>
      <c r="BD74" s="337">
        <v>54</v>
      </c>
      <c r="BE74" s="337">
        <v>55</v>
      </c>
      <c r="BF74" s="337">
        <v>56</v>
      </c>
      <c r="BG74" s="337">
        <v>57</v>
      </c>
      <c r="BH74" s="337">
        <v>58</v>
      </c>
      <c r="BI74" s="337">
        <v>59</v>
      </c>
      <c r="BJ74" s="337">
        <v>60</v>
      </c>
    </row>
    <row r="75" spans="1:62" s="337" customFormat="1">
      <c r="C75" s="337">
        <f t="shared" ref="C75:AH75" si="2">SUM(C76:C135)</f>
        <v>0</v>
      </c>
      <c r="D75" s="337">
        <f t="shared" si="2"/>
        <v>0</v>
      </c>
      <c r="E75" s="337">
        <f t="shared" si="2"/>
        <v>0</v>
      </c>
      <c r="F75" s="337">
        <f t="shared" si="2"/>
        <v>0</v>
      </c>
      <c r="G75" s="337">
        <f t="shared" si="2"/>
        <v>0</v>
      </c>
      <c r="H75" s="337">
        <f t="shared" si="2"/>
        <v>0</v>
      </c>
      <c r="I75" s="337">
        <f t="shared" si="2"/>
        <v>0</v>
      </c>
      <c r="J75" s="337">
        <f t="shared" si="2"/>
        <v>0</v>
      </c>
      <c r="K75" s="337">
        <f t="shared" si="2"/>
        <v>0</v>
      </c>
      <c r="L75" s="337">
        <f t="shared" si="2"/>
        <v>0</v>
      </c>
      <c r="M75" s="337">
        <f t="shared" si="2"/>
        <v>0</v>
      </c>
      <c r="N75" s="337">
        <f t="shared" si="2"/>
        <v>0</v>
      </c>
      <c r="O75" s="337">
        <f t="shared" si="2"/>
        <v>0</v>
      </c>
      <c r="P75" s="337">
        <f t="shared" si="2"/>
        <v>0</v>
      </c>
      <c r="Q75" s="337">
        <f t="shared" si="2"/>
        <v>0</v>
      </c>
      <c r="R75" s="337">
        <f t="shared" si="2"/>
        <v>0</v>
      </c>
      <c r="S75" s="337">
        <f t="shared" si="2"/>
        <v>0</v>
      </c>
      <c r="T75" s="337">
        <f t="shared" si="2"/>
        <v>0</v>
      </c>
      <c r="U75" s="337">
        <f t="shared" si="2"/>
        <v>0</v>
      </c>
      <c r="V75" s="337">
        <f t="shared" si="2"/>
        <v>0</v>
      </c>
      <c r="W75" s="337">
        <f t="shared" si="2"/>
        <v>0</v>
      </c>
      <c r="X75" s="337">
        <f t="shared" si="2"/>
        <v>0</v>
      </c>
      <c r="Y75" s="337">
        <f t="shared" si="2"/>
        <v>0</v>
      </c>
      <c r="Z75" s="337">
        <f t="shared" si="2"/>
        <v>0</v>
      </c>
      <c r="AA75" s="337">
        <f t="shared" si="2"/>
        <v>0</v>
      </c>
      <c r="AB75" s="337">
        <f t="shared" si="2"/>
        <v>0</v>
      </c>
      <c r="AC75" s="337">
        <f t="shared" si="2"/>
        <v>0</v>
      </c>
      <c r="AD75" s="337">
        <f t="shared" si="2"/>
        <v>0</v>
      </c>
      <c r="AE75" s="337">
        <f t="shared" si="2"/>
        <v>0</v>
      </c>
      <c r="AF75" s="337">
        <f t="shared" si="2"/>
        <v>0</v>
      </c>
      <c r="AG75" s="337">
        <f t="shared" si="2"/>
        <v>0</v>
      </c>
      <c r="AH75" s="337">
        <f t="shared" si="2"/>
        <v>0</v>
      </c>
      <c r="AI75" s="337">
        <f t="shared" ref="AI75:BJ75" si="3">SUM(AI76:AI135)</f>
        <v>0</v>
      </c>
      <c r="AJ75" s="337">
        <f t="shared" si="3"/>
        <v>0</v>
      </c>
      <c r="AK75" s="337">
        <f t="shared" si="3"/>
        <v>0</v>
      </c>
      <c r="AL75" s="337">
        <f t="shared" si="3"/>
        <v>0</v>
      </c>
      <c r="AM75" s="337">
        <f t="shared" si="3"/>
        <v>0</v>
      </c>
      <c r="AN75" s="337">
        <f t="shared" si="3"/>
        <v>0</v>
      </c>
      <c r="AO75" s="337">
        <f t="shared" si="3"/>
        <v>0</v>
      </c>
      <c r="AP75" s="337">
        <f t="shared" si="3"/>
        <v>0</v>
      </c>
      <c r="AQ75" s="337">
        <f t="shared" si="3"/>
        <v>0</v>
      </c>
      <c r="AR75" s="337">
        <f t="shared" si="3"/>
        <v>0</v>
      </c>
      <c r="AS75" s="337">
        <f t="shared" si="3"/>
        <v>0</v>
      </c>
      <c r="AT75" s="337">
        <f t="shared" si="3"/>
        <v>0</v>
      </c>
      <c r="AU75" s="337">
        <f t="shared" si="3"/>
        <v>0</v>
      </c>
      <c r="AV75" s="337">
        <f t="shared" si="3"/>
        <v>0</v>
      </c>
      <c r="AW75" s="337">
        <f t="shared" si="3"/>
        <v>0</v>
      </c>
      <c r="AX75" s="337">
        <f t="shared" si="3"/>
        <v>0</v>
      </c>
      <c r="AY75" s="337">
        <f t="shared" si="3"/>
        <v>0</v>
      </c>
      <c r="AZ75" s="337">
        <f t="shared" si="3"/>
        <v>0</v>
      </c>
      <c r="BA75" s="337">
        <f t="shared" si="3"/>
        <v>0</v>
      </c>
      <c r="BB75" s="337">
        <f t="shared" si="3"/>
        <v>0</v>
      </c>
      <c r="BC75" s="337">
        <f t="shared" si="3"/>
        <v>0</v>
      </c>
      <c r="BD75" s="337">
        <f t="shared" si="3"/>
        <v>0</v>
      </c>
      <c r="BE75" s="337">
        <f t="shared" si="3"/>
        <v>0</v>
      </c>
      <c r="BF75" s="337">
        <f t="shared" si="3"/>
        <v>0</v>
      </c>
      <c r="BG75" s="337">
        <f t="shared" si="3"/>
        <v>0</v>
      </c>
      <c r="BH75" s="337">
        <f t="shared" si="3"/>
        <v>0</v>
      </c>
      <c r="BI75" s="337">
        <f t="shared" si="3"/>
        <v>0</v>
      </c>
      <c r="BJ75" s="337">
        <f t="shared" si="3"/>
        <v>0</v>
      </c>
    </row>
    <row r="76" spans="1:62">
      <c r="A76" s="338">
        <v>1</v>
      </c>
      <c r="B76" s="337" t="s">
        <v>422</v>
      </c>
      <c r="C76" s="338">
        <f>IF(Financiamiento!$F$32*12&lt;=pagoint!C74,0,Financiamiento!$D$36)</f>
        <v>0</v>
      </c>
      <c r="D76" s="338">
        <f>IF(Financiamiento!$F$32*12&lt;=pagoint!D74,0,Financiamiento!$D$36)</f>
        <v>0</v>
      </c>
      <c r="E76" s="338">
        <f>IF(Financiamiento!$F$32*12&lt;=pagoint!E74,0,Financiamiento!$D$36)</f>
        <v>0</v>
      </c>
      <c r="F76" s="338">
        <f>IF(Financiamiento!$F$32*12&lt;=pagoint!F74,0,Financiamiento!$D$36)</f>
        <v>0</v>
      </c>
      <c r="G76" s="338">
        <f>IF(Financiamiento!$F$32*12&lt;=pagoint!G74,0,Financiamiento!$D$36)</f>
        <v>0</v>
      </c>
      <c r="H76" s="338">
        <f>IF(Financiamiento!$F$32*12&lt;=pagoint!H74,0,Financiamiento!$D$36)</f>
        <v>0</v>
      </c>
      <c r="I76" s="338">
        <f>IF(Financiamiento!$F$32*12&lt;=pagoint!I74,0,Financiamiento!$D$36)</f>
        <v>0</v>
      </c>
      <c r="J76" s="338">
        <f>IF(Financiamiento!$F$32*12&lt;=pagoint!J74,0,Financiamiento!$D$36)</f>
        <v>0</v>
      </c>
      <c r="K76" s="338">
        <f>IF(Financiamiento!$F$32*12&lt;=pagoint!K74,0,Financiamiento!$D$36)</f>
        <v>0</v>
      </c>
      <c r="L76" s="338">
        <f>IF(Financiamiento!$F$32*12&lt;=pagoint!L74,0,Financiamiento!$D$36)</f>
        <v>0</v>
      </c>
      <c r="M76" s="338">
        <f>IF(Financiamiento!$F$32*12&lt;=pagoint!M74,0,Financiamiento!$D$36)</f>
        <v>0</v>
      </c>
      <c r="N76" s="338">
        <f>IF(Financiamiento!$F$32*12&lt;=pagoint!N74,0,Financiamiento!$D$36)</f>
        <v>0</v>
      </c>
      <c r="O76" s="338">
        <f>IF(Financiamiento!$F$32*12&lt;=pagoint!O74,0,Financiamiento!$D$36)</f>
        <v>0</v>
      </c>
      <c r="P76" s="338">
        <f>IF(Financiamiento!$F$32*12&lt;=pagoint!P74,0,Financiamiento!$D$36)</f>
        <v>0</v>
      </c>
      <c r="Q76" s="338">
        <f>IF(Financiamiento!$F$32*12&lt;=pagoint!Q74,0,Financiamiento!$D$36)</f>
        <v>0</v>
      </c>
      <c r="R76" s="338">
        <f>IF(Financiamiento!$F$32*12&lt;=pagoint!R74,0,Financiamiento!$D$36)</f>
        <v>0</v>
      </c>
      <c r="S76" s="338">
        <f>IF(Financiamiento!$F$32*12&lt;=pagoint!S74,0,Financiamiento!$D$36)</f>
        <v>0</v>
      </c>
      <c r="T76" s="338">
        <f>IF(Financiamiento!$F$32*12&lt;=pagoint!T74,0,Financiamiento!$D$36)</f>
        <v>0</v>
      </c>
      <c r="U76" s="338">
        <f>IF(Financiamiento!$F$32*12&lt;=pagoint!U74,0,Financiamiento!$D$36)</f>
        <v>0</v>
      </c>
      <c r="V76" s="338">
        <f>IF(Financiamiento!$F$32*12&lt;=pagoint!V74,0,Financiamiento!$D$36)</f>
        <v>0</v>
      </c>
      <c r="W76" s="338">
        <f>IF(Financiamiento!$F$32*12&lt;=pagoint!W74,0,Financiamiento!$D$36)</f>
        <v>0</v>
      </c>
      <c r="X76" s="338">
        <f>IF(Financiamiento!$F$32*12&lt;=pagoint!X74,0,Financiamiento!$D$36)</f>
        <v>0</v>
      </c>
      <c r="Y76" s="338">
        <f>IF(Financiamiento!$F$32*12&lt;=pagoint!Y74,0,Financiamiento!$D$36)</f>
        <v>0</v>
      </c>
      <c r="Z76" s="338">
        <f>IF(Financiamiento!$F$32*12&lt;=pagoint!Z74,0,Financiamiento!$D$36)</f>
        <v>0</v>
      </c>
      <c r="AA76" s="338">
        <f>IF(Financiamiento!$F$32*12&lt;=pagoint!AA74,0,Financiamiento!$D$36)</f>
        <v>0</v>
      </c>
      <c r="AB76" s="338">
        <f>IF(Financiamiento!$F$32*12&lt;=pagoint!AB74,0,Financiamiento!$D$36)</f>
        <v>0</v>
      </c>
      <c r="AC76" s="338">
        <f>IF(Financiamiento!$F$32*12&lt;=pagoint!AC74,0,Financiamiento!$D$36)</f>
        <v>0</v>
      </c>
      <c r="AD76" s="338">
        <f>IF(Financiamiento!$F$32*12&lt;=pagoint!AD74,0,Financiamiento!$D$36)</f>
        <v>0</v>
      </c>
      <c r="AE76" s="338">
        <f>IF(Financiamiento!$F$32*12&lt;=pagoint!AE74,0,Financiamiento!$D$36)</f>
        <v>0</v>
      </c>
      <c r="AF76" s="338">
        <f>IF(Financiamiento!$F$32*12&lt;=pagoint!AF74,0,Financiamiento!$D$36)</f>
        <v>0</v>
      </c>
      <c r="AG76" s="338">
        <f>IF(Financiamiento!$F$32*12&lt;=pagoint!AG74,0,Financiamiento!$D$36)</f>
        <v>0</v>
      </c>
      <c r="AH76" s="338">
        <f>IF(Financiamiento!$F$32*12&lt;=pagoint!AH74,0,Financiamiento!$D$36)</f>
        <v>0</v>
      </c>
      <c r="AI76" s="338">
        <f>IF(Financiamiento!$F$32*12&lt;=pagoint!AI74,0,Financiamiento!$D$36)</f>
        <v>0</v>
      </c>
      <c r="AJ76" s="338">
        <f>IF(Financiamiento!$F$32*12&lt;=pagoint!AJ74,0,Financiamiento!$D$36)</f>
        <v>0</v>
      </c>
      <c r="AK76" s="338">
        <f>IF(Financiamiento!$F$32*12&lt;=pagoint!AK74,0,Financiamiento!$D$36)</f>
        <v>0</v>
      </c>
      <c r="AL76" s="338">
        <f>IF(Financiamiento!$F$32*12&lt;=pagoint!AL74,0,Financiamiento!$D$36)</f>
        <v>0</v>
      </c>
      <c r="AM76" s="338">
        <f>IF(Financiamiento!$F$32*12&lt;=pagoint!AM74,0,Financiamiento!$D$36)</f>
        <v>0</v>
      </c>
      <c r="AN76" s="338">
        <f>IF(Financiamiento!$F$32*12&lt;=pagoint!AN74,0,Financiamiento!$D$36)</f>
        <v>0</v>
      </c>
      <c r="AO76" s="338">
        <f>IF(Financiamiento!$F$32*12&lt;=pagoint!AO74,0,Financiamiento!$D$36)</f>
        <v>0</v>
      </c>
      <c r="AP76" s="338">
        <f>IF(Financiamiento!$F$32*12&lt;=pagoint!AP74,0,Financiamiento!$D$36)</f>
        <v>0</v>
      </c>
      <c r="AQ76" s="338">
        <f>IF(Financiamiento!$F$32*12&lt;=pagoint!AQ74,0,Financiamiento!$D$36)</f>
        <v>0</v>
      </c>
      <c r="AR76" s="338">
        <f>IF(Financiamiento!$F$32*12&lt;=pagoint!AR74,0,Financiamiento!$D$36)</f>
        <v>0</v>
      </c>
      <c r="AS76" s="338">
        <f>IF(Financiamiento!$F$32*12&lt;=pagoint!AS74,0,Financiamiento!$D$36)</f>
        <v>0</v>
      </c>
      <c r="AT76" s="338">
        <f>IF(Financiamiento!$F$32*12&lt;=pagoint!AT74,0,Financiamiento!$D$36)</f>
        <v>0</v>
      </c>
      <c r="AU76" s="338">
        <f>IF(Financiamiento!$F$32*12&lt;=pagoint!AU74,0,Financiamiento!$D$36)</f>
        <v>0</v>
      </c>
      <c r="AV76" s="338">
        <f>IF(Financiamiento!$F$32*12&lt;=pagoint!AV74,0,Financiamiento!$D$36)</f>
        <v>0</v>
      </c>
      <c r="AW76" s="338">
        <f>IF(Financiamiento!$F$32*12&lt;=pagoint!AW74,0,Financiamiento!$D$36)</f>
        <v>0</v>
      </c>
      <c r="AX76" s="338">
        <f>IF(Financiamiento!$F$32*12&lt;=pagoint!AX74,0,Financiamiento!$D$36)</f>
        <v>0</v>
      </c>
      <c r="AY76" s="338">
        <f>IF(Financiamiento!$F$32*12&lt;=pagoint!AY74,0,Financiamiento!$D$36)</f>
        <v>0</v>
      </c>
      <c r="AZ76" s="338">
        <f>IF(Financiamiento!$F$32*12&lt;=pagoint!AZ74,0,Financiamiento!$D$36)</f>
        <v>0</v>
      </c>
      <c r="BA76" s="338">
        <f>IF(Financiamiento!$F$32*12&lt;=pagoint!BA74,0,Financiamiento!$D$36)</f>
        <v>0</v>
      </c>
      <c r="BB76" s="338">
        <f>IF(Financiamiento!$F$32*12&lt;=pagoint!BB74,0,Financiamiento!$D$36)</f>
        <v>0</v>
      </c>
      <c r="BC76" s="338">
        <f>IF(Financiamiento!$F$32*12&lt;=pagoint!BC74,0,Financiamiento!$D$36)</f>
        <v>0</v>
      </c>
      <c r="BD76" s="338">
        <f>IF(Financiamiento!$F$32*12&lt;=pagoint!BD74,0,Financiamiento!$D$36)</f>
        <v>0</v>
      </c>
      <c r="BE76" s="338">
        <f>IF(Financiamiento!$F$32*12&lt;=pagoint!BE74,0,Financiamiento!$D$36)</f>
        <v>0</v>
      </c>
      <c r="BF76" s="338">
        <f>IF(Financiamiento!$F$32*12&lt;=pagoint!BF74,0,Financiamiento!$D$36)</f>
        <v>0</v>
      </c>
      <c r="BG76" s="338">
        <f>IF(Financiamiento!$F$32*12&lt;=pagoint!BG74,0,Financiamiento!$D$36)</f>
        <v>0</v>
      </c>
      <c r="BH76" s="338">
        <f>IF(Financiamiento!$F$32*12&lt;=pagoint!BH74,0,Financiamiento!$D$36)</f>
        <v>0</v>
      </c>
      <c r="BI76" s="338">
        <f>IF(Financiamiento!$F$32*12&lt;=pagoint!BI74,0,Financiamiento!$D$36)</f>
        <v>0</v>
      </c>
      <c r="BJ76" s="338">
        <f>IF(Financiamiento!$F$32*12&lt;=pagoint!BJ74,0,Financiamiento!$D$36)</f>
        <v>0</v>
      </c>
    </row>
    <row r="77" spans="1:62">
      <c r="A77" s="338">
        <v>2</v>
      </c>
      <c r="B77" s="337" t="s">
        <v>157</v>
      </c>
      <c r="D77" s="338">
        <f>-IF(Financiamiento!$F$32*12+$A76&lt;=pagoint!D$11,0,IPMT(Financiamiento!$F$28/12,1,Financiamiento!$F$32*12,Financiamiento!$F44))</f>
        <v>0</v>
      </c>
      <c r="E77" s="338">
        <f>-IF(Financiamiento!$F$32*12+$A76&lt;=pagoint!E$11,0,IPMT(Financiamiento!$F$28/12,1,Financiamiento!$F$32*12,Financiamiento!$F44))</f>
        <v>0</v>
      </c>
      <c r="F77" s="338">
        <f>-IF(Financiamiento!$F$32*12+$A76&lt;=pagoint!F$11,0,IPMT(Financiamiento!$F$28/12,1,Financiamiento!$F$32*12,Financiamiento!$F44))</f>
        <v>0</v>
      </c>
      <c r="G77" s="338">
        <f>-IF(Financiamiento!$F$32*12+$A76&lt;=pagoint!G$11,0,IPMT(Financiamiento!$F$28/12,1,Financiamiento!$F$32*12,Financiamiento!$F44))</f>
        <v>0</v>
      </c>
      <c r="H77" s="338">
        <f>-IF(Financiamiento!$F$32*12+$A76&lt;=pagoint!H$11,0,IPMT(Financiamiento!$F$28/12,1,Financiamiento!$F$32*12,Financiamiento!$F44))</f>
        <v>0</v>
      </c>
      <c r="I77" s="338">
        <f>-IF(Financiamiento!$F$32*12+$A76&lt;=pagoint!I$11,0,IPMT(Financiamiento!$F$28/12,1,Financiamiento!$F$32*12,Financiamiento!$F44))</f>
        <v>0</v>
      </c>
      <c r="J77" s="338">
        <f>-IF(Financiamiento!$F$32*12+$A76&lt;=pagoint!J$11,0,IPMT(Financiamiento!$F$28/12,1,Financiamiento!$F$32*12,Financiamiento!$F44))</f>
        <v>0</v>
      </c>
      <c r="K77" s="338">
        <f>-IF(Financiamiento!$F$32*12+$A76&lt;=pagoint!K$11,0,IPMT(Financiamiento!$F$28/12,1,Financiamiento!$F$32*12,Financiamiento!$F44))</f>
        <v>0</v>
      </c>
      <c r="L77" s="338">
        <f>-IF(Financiamiento!$F$32*12+$A76&lt;=pagoint!L$11,0,IPMT(Financiamiento!$F$28/12,1,Financiamiento!$F$32*12,Financiamiento!$F44))</f>
        <v>0</v>
      </c>
      <c r="M77" s="338">
        <f>-IF(Financiamiento!$F$32*12+$A76&lt;=pagoint!M$11,0,IPMT(Financiamiento!$F$28/12,1,Financiamiento!$F$32*12,Financiamiento!$F44))</f>
        <v>0</v>
      </c>
      <c r="N77" s="338">
        <f>-IF(Financiamiento!$F$32*12+$A76&lt;=pagoint!N$11,0,IPMT(Financiamiento!$F$28/12,1,Financiamiento!$F$32*12,Financiamiento!$F44))</f>
        <v>0</v>
      </c>
      <c r="O77" s="338">
        <f>-IF(Financiamiento!$F$32*12+$A76&lt;=pagoint!O$11,0,IPMT(Financiamiento!$F$28/12,1,Financiamiento!$F$32*12,Financiamiento!$F44))</f>
        <v>0</v>
      </c>
      <c r="P77" s="338">
        <f>-IF(Financiamiento!$F$32*12+$A76&lt;=pagoint!P$11,0,IPMT(Financiamiento!$F$28/12,1,Financiamiento!$F$32*12,Financiamiento!$F44))</f>
        <v>0</v>
      </c>
      <c r="Q77" s="338">
        <f>-IF(Financiamiento!$F$32*12+$A76&lt;=pagoint!Q$11,0,IPMT(Financiamiento!$F$28/12,1,Financiamiento!$F$32*12,Financiamiento!$F44))</f>
        <v>0</v>
      </c>
      <c r="R77" s="338">
        <f>-IF(Financiamiento!$F$32*12+$A76&lt;=pagoint!R$11,0,IPMT(Financiamiento!$F$28/12,1,Financiamiento!$F$32*12,Financiamiento!$F44))</f>
        <v>0</v>
      </c>
      <c r="S77" s="338">
        <f>-IF(Financiamiento!$F$32*12+$A76&lt;=pagoint!S$11,0,IPMT(Financiamiento!$F$28/12,1,Financiamiento!$F$32*12,Financiamiento!$F44))</f>
        <v>0</v>
      </c>
      <c r="T77" s="338">
        <f>-IF(Financiamiento!$F$32*12+$A76&lt;=pagoint!T$11,0,IPMT(Financiamiento!$F$28/12,1,Financiamiento!$F$32*12,Financiamiento!$F44))</f>
        <v>0</v>
      </c>
      <c r="U77" s="338">
        <f>-IF(Financiamiento!$F$32*12+$A76&lt;=pagoint!U$11,0,IPMT(Financiamiento!$F$28/12,1,Financiamiento!$F$32*12,Financiamiento!$F44))</f>
        <v>0</v>
      </c>
      <c r="V77" s="338">
        <f>-IF(Financiamiento!$F$32*12+$A76&lt;=pagoint!V$11,0,IPMT(Financiamiento!$F$28/12,1,Financiamiento!$F$32*12,Financiamiento!$F44))</f>
        <v>0</v>
      </c>
      <c r="W77" s="338">
        <f>-IF(Financiamiento!$F$32*12+$A76&lt;=pagoint!W$11,0,IPMT(Financiamiento!$F$28/12,1,Financiamiento!$F$32*12,Financiamiento!$F44))</f>
        <v>0</v>
      </c>
      <c r="X77" s="338">
        <f>-IF(Financiamiento!$F$32*12+$A76&lt;=pagoint!X$11,0,IPMT(Financiamiento!$F$28/12,1,Financiamiento!$F$32*12,Financiamiento!$F44))</f>
        <v>0</v>
      </c>
      <c r="Y77" s="338">
        <f>-IF(Financiamiento!$F$32*12+$A76&lt;=pagoint!Y$11,0,IPMT(Financiamiento!$F$28/12,1,Financiamiento!$F$32*12,Financiamiento!$F44))</f>
        <v>0</v>
      </c>
      <c r="Z77" s="338">
        <f>-IF(Financiamiento!$F$32*12+$A76&lt;=pagoint!Z$11,0,IPMT(Financiamiento!$F$28/12,1,Financiamiento!$F$32*12,Financiamiento!$F44))</f>
        <v>0</v>
      </c>
      <c r="AA77" s="338">
        <f>-IF(Financiamiento!$F$32*12+$A76&lt;=pagoint!AA$11,0,IPMT(Financiamiento!$F$28/12,1,Financiamiento!$F$32*12,Financiamiento!$F44))</f>
        <v>0</v>
      </c>
      <c r="AB77" s="338">
        <f>-IF(Financiamiento!$F$32*12+$A76&lt;=pagoint!AB$11,0,IPMT(Financiamiento!$F$28/12,1,Financiamiento!$F$32*12,Financiamiento!$F44))</f>
        <v>0</v>
      </c>
      <c r="AC77" s="338">
        <f>-IF(Financiamiento!$F$32*12+$A76&lt;=pagoint!AC$11,0,IPMT(Financiamiento!$F$28/12,1,Financiamiento!$F$32*12,Financiamiento!$F44))</f>
        <v>0</v>
      </c>
      <c r="AD77" s="338">
        <f>-IF(Financiamiento!$F$32*12+$A76&lt;=pagoint!AD$11,0,IPMT(Financiamiento!$F$28/12,1,Financiamiento!$F$32*12,Financiamiento!$F44))</f>
        <v>0</v>
      </c>
      <c r="AE77" s="338">
        <f>-IF(Financiamiento!$F$32*12+$A76&lt;=pagoint!AE$11,0,IPMT(Financiamiento!$F$28/12,1,Financiamiento!$F$32*12,Financiamiento!$F44))</f>
        <v>0</v>
      </c>
      <c r="AF77" s="338">
        <f>-IF(Financiamiento!$F$32*12+$A76&lt;=pagoint!AF$11,0,IPMT(Financiamiento!$F$28/12,1,Financiamiento!$F$32*12,Financiamiento!$F44))</f>
        <v>0</v>
      </c>
      <c r="AG77" s="338">
        <f>-IF(Financiamiento!$F$32*12+$A76&lt;=pagoint!AG$11,0,IPMT(Financiamiento!$F$28/12,1,Financiamiento!$F$32*12,Financiamiento!$F44))</f>
        <v>0</v>
      </c>
      <c r="AH77" s="338">
        <f>-IF(Financiamiento!$F$32*12+$A76&lt;=pagoint!AH$11,0,IPMT(Financiamiento!$F$28/12,1,Financiamiento!$F$32*12,Financiamiento!$F44))</f>
        <v>0</v>
      </c>
      <c r="AI77" s="338">
        <f>-IF(Financiamiento!$F$32*12+$A76&lt;=pagoint!AI$11,0,IPMT(Financiamiento!$F$28/12,1,Financiamiento!$F$32*12,Financiamiento!$F44))</f>
        <v>0</v>
      </c>
      <c r="AJ77" s="338">
        <f>-IF(Financiamiento!$F$32*12+$A76&lt;=pagoint!AJ$11,0,IPMT(Financiamiento!$F$28/12,1,Financiamiento!$F$32*12,Financiamiento!$F44))</f>
        <v>0</v>
      </c>
      <c r="AK77" s="338">
        <f>-IF(Financiamiento!$F$32*12+$A76&lt;=pagoint!AK$11,0,IPMT(Financiamiento!$F$28/12,1,Financiamiento!$F$32*12,Financiamiento!$F44))</f>
        <v>0</v>
      </c>
      <c r="AL77" s="338">
        <f>-IF(Financiamiento!$F$32*12+$A76&lt;=pagoint!AL$11,0,IPMT(Financiamiento!$F$28/12,1,Financiamiento!$F$32*12,Financiamiento!$F44))</f>
        <v>0</v>
      </c>
      <c r="AM77" s="338">
        <f>-IF(Financiamiento!$F$32*12+$A76&lt;=pagoint!AM$11,0,IPMT(Financiamiento!$F$28/12,1,Financiamiento!$F$32*12,Financiamiento!$F44))</f>
        <v>0</v>
      </c>
      <c r="AN77" s="338">
        <f>-IF(Financiamiento!$F$32*12+$A76&lt;=pagoint!AN$11,0,IPMT(Financiamiento!$F$28/12,1,Financiamiento!$F$32*12,Financiamiento!$F44))</f>
        <v>0</v>
      </c>
      <c r="AO77" s="338">
        <f>-IF(Financiamiento!$F$32*12+$A76&lt;=pagoint!AO$11,0,IPMT(Financiamiento!$F$28/12,1,Financiamiento!$F$32*12,Financiamiento!$F44))</f>
        <v>0</v>
      </c>
      <c r="AP77" s="338">
        <f>-IF(Financiamiento!$F$32*12+$A76&lt;=pagoint!AP$11,0,IPMT(Financiamiento!$F$28/12,1,Financiamiento!$F$32*12,Financiamiento!$F44))</f>
        <v>0</v>
      </c>
      <c r="AQ77" s="338">
        <f>-IF(Financiamiento!$F$32*12+$A76&lt;=pagoint!AQ$11,0,IPMT(Financiamiento!$F$28/12,1,Financiamiento!$F$32*12,Financiamiento!$F44))</f>
        <v>0</v>
      </c>
      <c r="AR77" s="338">
        <f>-IF(Financiamiento!$F$32*12+$A76&lt;=pagoint!AR$11,0,IPMT(Financiamiento!$F$28/12,1,Financiamiento!$F$32*12,Financiamiento!$F44))</f>
        <v>0</v>
      </c>
      <c r="AS77" s="338">
        <f>-IF(Financiamiento!$F$32*12+$A76&lt;=pagoint!AS$11,0,IPMT(Financiamiento!$F$28/12,1,Financiamiento!$F$32*12,Financiamiento!$F44))</f>
        <v>0</v>
      </c>
      <c r="AT77" s="338">
        <f>-IF(Financiamiento!$F$32*12+$A76&lt;=pagoint!AT$11,0,IPMT(Financiamiento!$F$28/12,1,Financiamiento!$F$32*12,Financiamiento!$F44))</f>
        <v>0</v>
      </c>
      <c r="AU77" s="338">
        <f>-IF(Financiamiento!$F$32*12+$A76&lt;=pagoint!AU$11,0,IPMT(Financiamiento!$F$28/12,1,Financiamiento!$F$32*12,Financiamiento!$F44))</f>
        <v>0</v>
      </c>
      <c r="AV77" s="338">
        <f>-IF(Financiamiento!$F$32*12+$A76&lt;=pagoint!AV$11,0,IPMT(Financiamiento!$F$28/12,1,Financiamiento!$F$32*12,Financiamiento!$F44))</f>
        <v>0</v>
      </c>
      <c r="AW77" s="338">
        <f>-IF(Financiamiento!$F$32*12+$A76&lt;=pagoint!AW$11,0,IPMT(Financiamiento!$F$28/12,1,Financiamiento!$F$32*12,Financiamiento!$F44))</f>
        <v>0</v>
      </c>
      <c r="AX77" s="338">
        <f>-IF(Financiamiento!$F$32*12+$A76&lt;=pagoint!AX$11,0,IPMT(Financiamiento!$F$28/12,1,Financiamiento!$F$32*12,Financiamiento!$F44))</f>
        <v>0</v>
      </c>
      <c r="AY77" s="338">
        <f>-IF(Financiamiento!$F$32*12+$A76&lt;=pagoint!AY$11,0,IPMT(Financiamiento!$F$28/12,1,Financiamiento!$F$32*12,Financiamiento!$F44))</f>
        <v>0</v>
      </c>
      <c r="AZ77" s="338">
        <f>-IF(Financiamiento!$F$32*12+$A76&lt;=pagoint!AZ$11,0,IPMT(Financiamiento!$F$28/12,1,Financiamiento!$F$32*12,Financiamiento!$F44))</f>
        <v>0</v>
      </c>
      <c r="BA77" s="338">
        <f>-IF(Financiamiento!$F$32*12+$A76&lt;=pagoint!BA$11,0,IPMT(Financiamiento!$F$28/12,1,Financiamiento!$F$32*12,Financiamiento!$F44))</f>
        <v>0</v>
      </c>
      <c r="BB77" s="338">
        <f>-IF(Financiamiento!$F$32*12+$A76&lt;=pagoint!BB$11,0,IPMT(Financiamiento!$F$28/12,1,Financiamiento!$F$32*12,Financiamiento!$F44))</f>
        <v>0</v>
      </c>
      <c r="BC77" s="338">
        <f>-IF(Financiamiento!$F$32*12+$A76&lt;=pagoint!BC$11,0,IPMT(Financiamiento!$F$28/12,1,Financiamiento!$F$32*12,Financiamiento!$F44))</f>
        <v>0</v>
      </c>
      <c r="BD77" s="338">
        <f>-IF(Financiamiento!$F$32*12+$A76&lt;=pagoint!BD$11,0,IPMT(Financiamiento!$F$28/12,1,Financiamiento!$F$32*12,Financiamiento!$F44))</f>
        <v>0</v>
      </c>
      <c r="BE77" s="338">
        <f>-IF(Financiamiento!$F$32*12+$A76&lt;=pagoint!BE$11,0,IPMT(Financiamiento!$F$28/12,1,Financiamiento!$F$32*12,Financiamiento!$F44))</f>
        <v>0</v>
      </c>
      <c r="BF77" s="338">
        <f>-IF(Financiamiento!$F$32*12+$A76&lt;=pagoint!BF$11,0,IPMT(Financiamiento!$F$28/12,1,Financiamiento!$F$32*12,Financiamiento!$F44))</f>
        <v>0</v>
      </c>
      <c r="BG77" s="338">
        <f>-IF(Financiamiento!$F$32*12+$A76&lt;=pagoint!BG$11,0,IPMT(Financiamiento!$F$28/12,1,Financiamiento!$F$32*12,Financiamiento!$F44))</f>
        <v>0</v>
      </c>
      <c r="BH77" s="338">
        <f>-IF(Financiamiento!$F$32*12+$A76&lt;=pagoint!BH$11,0,IPMT(Financiamiento!$F$28/12,1,Financiamiento!$F$32*12,Financiamiento!$F44))</f>
        <v>0</v>
      </c>
      <c r="BI77" s="338">
        <f>-IF(Financiamiento!$F$32*12+$A76&lt;=pagoint!BI$11,0,IPMT(Financiamiento!$F$28/12,1,Financiamiento!$F$32*12,Financiamiento!$F44))</f>
        <v>0</v>
      </c>
      <c r="BJ77" s="338">
        <f>-IF(Financiamiento!$F$32*12+$A76&lt;=pagoint!BJ$11,0,IPMT(Financiamiento!$F$28/12,1,Financiamiento!$F$32*12,Financiamiento!$F44))</f>
        <v>0</v>
      </c>
    </row>
    <row r="78" spans="1:62">
      <c r="A78" s="338">
        <v>3</v>
      </c>
      <c r="B78" s="337" t="s">
        <v>158</v>
      </c>
      <c r="E78" s="338">
        <f>-IF(Financiamiento!$F$32*12+$A77&lt;=pagoint!E$11,0,IPMT(Financiamiento!$F$28/12,1,Financiamiento!$F$32*12,Financiamiento!$F45))</f>
        <v>0</v>
      </c>
      <c r="F78" s="338">
        <f>-IF(Financiamiento!$F$32*12+$A77&lt;=pagoint!F$11,0,IPMT(Financiamiento!$F$28/12,1,Financiamiento!$F$32*12,Financiamiento!$F45))</f>
        <v>0</v>
      </c>
      <c r="G78" s="338">
        <f>-IF(Financiamiento!$F$32*12+$A77&lt;=pagoint!G$11,0,IPMT(Financiamiento!$F$28/12,1,Financiamiento!$F$32*12,Financiamiento!$F45))</f>
        <v>0</v>
      </c>
      <c r="H78" s="338">
        <f>-IF(Financiamiento!$F$32*12+$A77&lt;=pagoint!H$11,0,IPMT(Financiamiento!$F$28/12,1,Financiamiento!$F$32*12,Financiamiento!$F45))</f>
        <v>0</v>
      </c>
      <c r="I78" s="338">
        <f>-IF(Financiamiento!$F$32*12+$A77&lt;=pagoint!I$11,0,IPMT(Financiamiento!$F$28/12,1,Financiamiento!$F$32*12,Financiamiento!$F45))</f>
        <v>0</v>
      </c>
      <c r="J78" s="338">
        <f>-IF(Financiamiento!$F$32*12+$A77&lt;=pagoint!J$11,0,IPMT(Financiamiento!$F$28/12,1,Financiamiento!$F$32*12,Financiamiento!$F45))</f>
        <v>0</v>
      </c>
      <c r="K78" s="338">
        <f>-IF(Financiamiento!$F$32*12+$A77&lt;=pagoint!K$11,0,IPMT(Financiamiento!$F$28/12,1,Financiamiento!$F$32*12,Financiamiento!$F45))</f>
        <v>0</v>
      </c>
      <c r="L78" s="338">
        <f>-IF(Financiamiento!$F$32*12+$A77&lt;=pagoint!L$11,0,IPMT(Financiamiento!$F$28/12,1,Financiamiento!$F$32*12,Financiamiento!$F45))</f>
        <v>0</v>
      </c>
      <c r="M78" s="338">
        <f>-IF(Financiamiento!$F$32*12+$A77&lt;=pagoint!M$11,0,IPMT(Financiamiento!$F$28/12,1,Financiamiento!$F$32*12,Financiamiento!$F45))</f>
        <v>0</v>
      </c>
      <c r="N78" s="338">
        <f>-IF(Financiamiento!$F$32*12+$A77&lt;=pagoint!N$11,0,IPMT(Financiamiento!$F$28/12,1,Financiamiento!$F$32*12,Financiamiento!$F45))</f>
        <v>0</v>
      </c>
      <c r="O78" s="338">
        <f>-IF(Financiamiento!$F$32*12+$A77&lt;=pagoint!O$11,0,IPMT(Financiamiento!$F$28/12,1,Financiamiento!$F$32*12,Financiamiento!$F45))</f>
        <v>0</v>
      </c>
      <c r="P78" s="338">
        <f>-IF(Financiamiento!$F$32*12+$A77&lt;=pagoint!P$11,0,IPMT(Financiamiento!$F$28/12,1,Financiamiento!$F$32*12,Financiamiento!$F45))</f>
        <v>0</v>
      </c>
      <c r="Q78" s="338">
        <f>-IF(Financiamiento!$F$32*12+$A77&lt;=pagoint!Q$11,0,IPMT(Financiamiento!$F$28/12,1,Financiamiento!$F$32*12,Financiamiento!$F45))</f>
        <v>0</v>
      </c>
      <c r="R78" s="338">
        <f>-IF(Financiamiento!$F$32*12+$A77&lt;=pagoint!R$11,0,IPMT(Financiamiento!$F$28/12,1,Financiamiento!$F$32*12,Financiamiento!$F45))</f>
        <v>0</v>
      </c>
      <c r="S78" s="338">
        <f>-IF(Financiamiento!$F$32*12+$A77&lt;=pagoint!S$11,0,IPMT(Financiamiento!$F$28/12,1,Financiamiento!$F$32*12,Financiamiento!$F45))</f>
        <v>0</v>
      </c>
      <c r="T78" s="338">
        <f>-IF(Financiamiento!$F$32*12+$A77&lt;=pagoint!T$11,0,IPMT(Financiamiento!$F$28/12,1,Financiamiento!$F$32*12,Financiamiento!$F45))</f>
        <v>0</v>
      </c>
      <c r="U78" s="338">
        <f>-IF(Financiamiento!$F$32*12+$A77&lt;=pagoint!U$11,0,IPMT(Financiamiento!$F$28/12,1,Financiamiento!$F$32*12,Financiamiento!$F45))</f>
        <v>0</v>
      </c>
      <c r="V78" s="338">
        <f>-IF(Financiamiento!$F$32*12+$A77&lt;=pagoint!V$11,0,IPMT(Financiamiento!$F$28/12,1,Financiamiento!$F$32*12,Financiamiento!$F45))</f>
        <v>0</v>
      </c>
      <c r="W78" s="338">
        <f>-IF(Financiamiento!$F$32*12+$A77&lt;=pagoint!W$11,0,IPMT(Financiamiento!$F$28/12,1,Financiamiento!$F$32*12,Financiamiento!$F45))</f>
        <v>0</v>
      </c>
      <c r="X78" s="338">
        <f>-IF(Financiamiento!$F$32*12+$A77&lt;=pagoint!X$11,0,IPMT(Financiamiento!$F$28/12,1,Financiamiento!$F$32*12,Financiamiento!$F45))</f>
        <v>0</v>
      </c>
      <c r="Y78" s="338">
        <f>-IF(Financiamiento!$F$32*12+$A77&lt;=pagoint!Y$11,0,IPMT(Financiamiento!$F$28/12,1,Financiamiento!$F$32*12,Financiamiento!$F45))</f>
        <v>0</v>
      </c>
      <c r="Z78" s="338">
        <f>-IF(Financiamiento!$F$32*12+$A77&lt;=pagoint!Z$11,0,IPMT(Financiamiento!$F$28/12,1,Financiamiento!$F$32*12,Financiamiento!$F45))</f>
        <v>0</v>
      </c>
      <c r="AA78" s="338">
        <f>-IF(Financiamiento!$F$32*12+$A77&lt;=pagoint!AA$11,0,IPMT(Financiamiento!$F$28/12,1,Financiamiento!$F$32*12,Financiamiento!$F45))</f>
        <v>0</v>
      </c>
      <c r="AB78" s="338">
        <f>-IF(Financiamiento!$F$32*12+$A77&lt;=pagoint!AB$11,0,IPMT(Financiamiento!$F$28/12,1,Financiamiento!$F$32*12,Financiamiento!$F45))</f>
        <v>0</v>
      </c>
      <c r="AC78" s="338">
        <f>-IF(Financiamiento!$F$32*12+$A77&lt;=pagoint!AC$11,0,IPMT(Financiamiento!$F$28/12,1,Financiamiento!$F$32*12,Financiamiento!$F45))</f>
        <v>0</v>
      </c>
      <c r="AD78" s="338">
        <f>-IF(Financiamiento!$F$32*12+$A77&lt;=pagoint!AD$11,0,IPMT(Financiamiento!$F$28/12,1,Financiamiento!$F$32*12,Financiamiento!$F45))</f>
        <v>0</v>
      </c>
      <c r="AE78" s="338">
        <f>-IF(Financiamiento!$F$32*12+$A77&lt;=pagoint!AE$11,0,IPMT(Financiamiento!$F$28/12,1,Financiamiento!$F$32*12,Financiamiento!$F45))</f>
        <v>0</v>
      </c>
      <c r="AF78" s="338">
        <f>-IF(Financiamiento!$F$32*12+$A77&lt;=pagoint!AF$11,0,IPMT(Financiamiento!$F$28/12,1,Financiamiento!$F$32*12,Financiamiento!$F45))</f>
        <v>0</v>
      </c>
      <c r="AG78" s="338">
        <f>-IF(Financiamiento!$F$32*12+$A77&lt;=pagoint!AG$11,0,IPMT(Financiamiento!$F$28/12,1,Financiamiento!$F$32*12,Financiamiento!$F45))</f>
        <v>0</v>
      </c>
      <c r="AH78" s="338">
        <f>-IF(Financiamiento!$F$32*12+$A77&lt;=pagoint!AH$11,0,IPMT(Financiamiento!$F$28/12,1,Financiamiento!$F$32*12,Financiamiento!$F45))</f>
        <v>0</v>
      </c>
      <c r="AI78" s="338">
        <f>-IF(Financiamiento!$F$32*12+$A77&lt;=pagoint!AI$11,0,IPMT(Financiamiento!$F$28/12,1,Financiamiento!$F$32*12,Financiamiento!$F45))</f>
        <v>0</v>
      </c>
      <c r="AJ78" s="338">
        <f>-IF(Financiamiento!$F$32*12+$A77&lt;=pagoint!AJ$11,0,IPMT(Financiamiento!$F$28/12,1,Financiamiento!$F$32*12,Financiamiento!$F45))</f>
        <v>0</v>
      </c>
      <c r="AK78" s="338">
        <f>-IF(Financiamiento!$F$32*12+$A77&lt;=pagoint!AK$11,0,IPMT(Financiamiento!$F$28/12,1,Financiamiento!$F$32*12,Financiamiento!$F45))</f>
        <v>0</v>
      </c>
      <c r="AL78" s="338">
        <f>-IF(Financiamiento!$F$32*12+$A77&lt;=pagoint!AL$11,0,IPMT(Financiamiento!$F$28/12,1,Financiamiento!$F$32*12,Financiamiento!$F45))</f>
        <v>0</v>
      </c>
      <c r="AM78" s="338">
        <f>-IF(Financiamiento!$F$32*12+$A77&lt;=pagoint!AM$11,0,IPMT(Financiamiento!$F$28/12,1,Financiamiento!$F$32*12,Financiamiento!$F45))</f>
        <v>0</v>
      </c>
      <c r="AN78" s="338">
        <f>-IF(Financiamiento!$F$32*12+$A77&lt;=pagoint!AN$11,0,IPMT(Financiamiento!$F$28/12,1,Financiamiento!$F$32*12,Financiamiento!$F45))</f>
        <v>0</v>
      </c>
      <c r="AO78" s="338">
        <f>-IF(Financiamiento!$F$32*12+$A77&lt;=pagoint!AO$11,0,IPMT(Financiamiento!$F$28/12,1,Financiamiento!$F$32*12,Financiamiento!$F45))</f>
        <v>0</v>
      </c>
      <c r="AP78" s="338">
        <f>-IF(Financiamiento!$F$32*12+$A77&lt;=pagoint!AP$11,0,IPMT(Financiamiento!$F$28/12,1,Financiamiento!$F$32*12,Financiamiento!$F45))</f>
        <v>0</v>
      </c>
      <c r="AQ78" s="338">
        <f>-IF(Financiamiento!$F$32*12+$A77&lt;=pagoint!AQ$11,0,IPMT(Financiamiento!$F$28/12,1,Financiamiento!$F$32*12,Financiamiento!$F45))</f>
        <v>0</v>
      </c>
      <c r="AR78" s="338">
        <f>-IF(Financiamiento!$F$32*12+$A77&lt;=pagoint!AR$11,0,IPMT(Financiamiento!$F$28/12,1,Financiamiento!$F$32*12,Financiamiento!$F45))</f>
        <v>0</v>
      </c>
      <c r="AS78" s="338">
        <f>-IF(Financiamiento!$F$32*12+$A77&lt;=pagoint!AS$11,0,IPMT(Financiamiento!$F$28/12,1,Financiamiento!$F$32*12,Financiamiento!$F45))</f>
        <v>0</v>
      </c>
      <c r="AT78" s="338">
        <f>-IF(Financiamiento!$F$32*12+$A77&lt;=pagoint!AT$11,0,IPMT(Financiamiento!$F$28/12,1,Financiamiento!$F$32*12,Financiamiento!$F45))</f>
        <v>0</v>
      </c>
      <c r="AU78" s="338">
        <f>-IF(Financiamiento!$F$32*12+$A77&lt;=pagoint!AU$11,0,IPMT(Financiamiento!$F$28/12,1,Financiamiento!$F$32*12,Financiamiento!$F45))</f>
        <v>0</v>
      </c>
      <c r="AV78" s="338">
        <f>-IF(Financiamiento!$F$32*12+$A77&lt;=pagoint!AV$11,0,IPMT(Financiamiento!$F$28/12,1,Financiamiento!$F$32*12,Financiamiento!$F45))</f>
        <v>0</v>
      </c>
      <c r="AW78" s="338">
        <f>-IF(Financiamiento!$F$32*12+$A77&lt;=pagoint!AW$11,0,IPMT(Financiamiento!$F$28/12,1,Financiamiento!$F$32*12,Financiamiento!$F45))</f>
        <v>0</v>
      </c>
      <c r="AX78" s="338">
        <f>-IF(Financiamiento!$F$32*12+$A77&lt;=pagoint!AX$11,0,IPMT(Financiamiento!$F$28/12,1,Financiamiento!$F$32*12,Financiamiento!$F45))</f>
        <v>0</v>
      </c>
      <c r="AY78" s="338">
        <f>-IF(Financiamiento!$F$32*12+$A77&lt;=pagoint!AY$11,0,IPMT(Financiamiento!$F$28/12,1,Financiamiento!$F$32*12,Financiamiento!$F45))</f>
        <v>0</v>
      </c>
      <c r="AZ78" s="338">
        <f>-IF(Financiamiento!$F$32*12+$A77&lt;=pagoint!AZ$11,0,IPMT(Financiamiento!$F$28/12,1,Financiamiento!$F$32*12,Financiamiento!$F45))</f>
        <v>0</v>
      </c>
      <c r="BA78" s="338">
        <f>-IF(Financiamiento!$F$32*12+$A77&lt;=pagoint!BA$11,0,IPMT(Financiamiento!$F$28/12,1,Financiamiento!$F$32*12,Financiamiento!$F45))</f>
        <v>0</v>
      </c>
      <c r="BB78" s="338">
        <f>-IF(Financiamiento!$F$32*12+$A77&lt;=pagoint!BB$11,0,IPMT(Financiamiento!$F$28/12,1,Financiamiento!$F$32*12,Financiamiento!$F45))</f>
        <v>0</v>
      </c>
      <c r="BC78" s="338">
        <f>-IF(Financiamiento!$F$32*12+$A77&lt;=pagoint!BC$11,0,IPMT(Financiamiento!$F$28/12,1,Financiamiento!$F$32*12,Financiamiento!$F45))</f>
        <v>0</v>
      </c>
      <c r="BD78" s="338">
        <f>-IF(Financiamiento!$F$32*12+$A77&lt;=pagoint!BD$11,0,IPMT(Financiamiento!$F$28/12,1,Financiamiento!$F$32*12,Financiamiento!$F45))</f>
        <v>0</v>
      </c>
      <c r="BE78" s="338">
        <f>-IF(Financiamiento!$F$32*12+$A77&lt;=pagoint!BE$11,0,IPMT(Financiamiento!$F$28/12,1,Financiamiento!$F$32*12,Financiamiento!$F45))</f>
        <v>0</v>
      </c>
      <c r="BF78" s="338">
        <f>-IF(Financiamiento!$F$32*12+$A77&lt;=pagoint!BF$11,0,IPMT(Financiamiento!$F$28/12,1,Financiamiento!$F$32*12,Financiamiento!$F45))</f>
        <v>0</v>
      </c>
      <c r="BG78" s="338">
        <f>-IF(Financiamiento!$F$32*12+$A77&lt;=pagoint!BG$11,0,IPMT(Financiamiento!$F$28/12,1,Financiamiento!$F$32*12,Financiamiento!$F45))</f>
        <v>0</v>
      </c>
      <c r="BH78" s="338">
        <f>-IF(Financiamiento!$F$32*12+$A77&lt;=pagoint!BH$11,0,IPMT(Financiamiento!$F$28/12,1,Financiamiento!$F$32*12,Financiamiento!$F45))</f>
        <v>0</v>
      </c>
      <c r="BI78" s="338">
        <f>-IF(Financiamiento!$F$32*12+$A77&lt;=pagoint!BI$11,0,IPMT(Financiamiento!$F$28/12,1,Financiamiento!$F$32*12,Financiamiento!$F45))</f>
        <v>0</v>
      </c>
      <c r="BJ78" s="338">
        <f>-IF(Financiamiento!$F$32*12+$A77&lt;=pagoint!BJ$11,0,IPMT(Financiamiento!$F$28/12,1,Financiamiento!$F$32*12,Financiamiento!$F45))</f>
        <v>0</v>
      </c>
    </row>
    <row r="79" spans="1:62">
      <c r="A79" s="338">
        <v>4</v>
      </c>
      <c r="B79" s="337" t="s">
        <v>159</v>
      </c>
      <c r="F79" s="338">
        <f>-IF(Financiamiento!$F$32*12+$A78&lt;=pagoint!F$11,0,IPMT(Financiamiento!$F$28/12,1,Financiamiento!$F$32*12,Financiamiento!$F46))</f>
        <v>0</v>
      </c>
      <c r="G79" s="338">
        <f>-IF(Financiamiento!$F$32*12+$A78&lt;=pagoint!G$11,0,IPMT(Financiamiento!$F$28/12,1,Financiamiento!$F$32*12,Financiamiento!$F46))</f>
        <v>0</v>
      </c>
      <c r="H79" s="338">
        <f>-IF(Financiamiento!$F$32*12+$A78&lt;=pagoint!H$11,0,IPMT(Financiamiento!$F$28/12,1,Financiamiento!$F$32*12,Financiamiento!$F46))</f>
        <v>0</v>
      </c>
      <c r="I79" s="338">
        <f>-IF(Financiamiento!$F$32*12+$A78&lt;=pagoint!I$11,0,IPMT(Financiamiento!$F$28/12,1,Financiamiento!$F$32*12,Financiamiento!$F46))</f>
        <v>0</v>
      </c>
      <c r="J79" s="338">
        <f>-IF(Financiamiento!$F$32*12+$A78&lt;=pagoint!J$11,0,IPMT(Financiamiento!$F$28/12,1,Financiamiento!$F$32*12,Financiamiento!$F46))</f>
        <v>0</v>
      </c>
      <c r="K79" s="338">
        <f>-IF(Financiamiento!$F$32*12+$A78&lt;=pagoint!K$11,0,IPMT(Financiamiento!$F$28/12,1,Financiamiento!$F$32*12,Financiamiento!$F46))</f>
        <v>0</v>
      </c>
      <c r="L79" s="338">
        <f>-IF(Financiamiento!$F$32*12+$A78&lt;=pagoint!L$11,0,IPMT(Financiamiento!$F$28/12,1,Financiamiento!$F$32*12,Financiamiento!$F46))</f>
        <v>0</v>
      </c>
      <c r="M79" s="338">
        <f>-IF(Financiamiento!$F$32*12+$A78&lt;=pagoint!M$11,0,IPMT(Financiamiento!$F$28/12,1,Financiamiento!$F$32*12,Financiamiento!$F46))</f>
        <v>0</v>
      </c>
      <c r="N79" s="338">
        <f>-IF(Financiamiento!$F$32*12+$A78&lt;=pagoint!N$11,0,IPMT(Financiamiento!$F$28/12,1,Financiamiento!$F$32*12,Financiamiento!$F46))</f>
        <v>0</v>
      </c>
      <c r="O79" s="338">
        <f>-IF(Financiamiento!$F$32*12+$A78&lt;=pagoint!O$11,0,IPMT(Financiamiento!$F$28/12,1,Financiamiento!$F$32*12,Financiamiento!$F46))</f>
        <v>0</v>
      </c>
      <c r="P79" s="338">
        <f>-IF(Financiamiento!$F$32*12+$A78&lt;=pagoint!P$11,0,IPMT(Financiamiento!$F$28/12,1,Financiamiento!$F$32*12,Financiamiento!$F46))</f>
        <v>0</v>
      </c>
      <c r="Q79" s="338">
        <f>-IF(Financiamiento!$F$32*12+$A78&lt;=pagoint!Q$11,0,IPMT(Financiamiento!$F$28/12,1,Financiamiento!$F$32*12,Financiamiento!$F46))</f>
        <v>0</v>
      </c>
      <c r="R79" s="338">
        <f>-IF(Financiamiento!$F$32*12+$A78&lt;=pagoint!R$11,0,IPMT(Financiamiento!$F$28/12,1,Financiamiento!$F$32*12,Financiamiento!$F46))</f>
        <v>0</v>
      </c>
      <c r="S79" s="338">
        <f>-IF(Financiamiento!$F$32*12+$A78&lt;=pagoint!S$11,0,IPMT(Financiamiento!$F$28/12,1,Financiamiento!$F$32*12,Financiamiento!$F46))</f>
        <v>0</v>
      </c>
      <c r="T79" s="338">
        <f>-IF(Financiamiento!$F$32*12+$A78&lt;=pagoint!T$11,0,IPMT(Financiamiento!$F$28/12,1,Financiamiento!$F$32*12,Financiamiento!$F46))</f>
        <v>0</v>
      </c>
      <c r="U79" s="338">
        <f>-IF(Financiamiento!$F$32*12+$A78&lt;=pagoint!U$11,0,IPMT(Financiamiento!$F$28/12,1,Financiamiento!$F$32*12,Financiamiento!$F46))</f>
        <v>0</v>
      </c>
      <c r="V79" s="338">
        <f>-IF(Financiamiento!$F$32*12+$A78&lt;=pagoint!V$11,0,IPMT(Financiamiento!$F$28/12,1,Financiamiento!$F$32*12,Financiamiento!$F46))</f>
        <v>0</v>
      </c>
      <c r="W79" s="338">
        <f>-IF(Financiamiento!$F$32*12+$A78&lt;=pagoint!W$11,0,IPMT(Financiamiento!$F$28/12,1,Financiamiento!$F$32*12,Financiamiento!$F46))</f>
        <v>0</v>
      </c>
      <c r="X79" s="338">
        <f>-IF(Financiamiento!$F$32*12+$A78&lt;=pagoint!X$11,0,IPMT(Financiamiento!$F$28/12,1,Financiamiento!$F$32*12,Financiamiento!$F46))</f>
        <v>0</v>
      </c>
      <c r="Y79" s="338">
        <f>-IF(Financiamiento!$F$32*12+$A78&lt;=pagoint!Y$11,0,IPMT(Financiamiento!$F$28/12,1,Financiamiento!$F$32*12,Financiamiento!$F46))</f>
        <v>0</v>
      </c>
      <c r="Z79" s="338">
        <f>-IF(Financiamiento!$F$32*12+$A78&lt;=pagoint!Z$11,0,IPMT(Financiamiento!$F$28/12,1,Financiamiento!$F$32*12,Financiamiento!$F46))</f>
        <v>0</v>
      </c>
      <c r="AA79" s="338">
        <f>-IF(Financiamiento!$F$32*12+$A78&lt;=pagoint!AA$11,0,IPMT(Financiamiento!$F$28/12,1,Financiamiento!$F$32*12,Financiamiento!$F46))</f>
        <v>0</v>
      </c>
      <c r="AB79" s="338">
        <f>-IF(Financiamiento!$F$32*12+$A78&lt;=pagoint!AB$11,0,IPMT(Financiamiento!$F$28/12,1,Financiamiento!$F$32*12,Financiamiento!$F46))</f>
        <v>0</v>
      </c>
      <c r="AC79" s="338">
        <f>-IF(Financiamiento!$F$32*12+$A78&lt;=pagoint!AC$11,0,IPMT(Financiamiento!$F$28/12,1,Financiamiento!$F$32*12,Financiamiento!$F46))</f>
        <v>0</v>
      </c>
      <c r="AD79" s="338">
        <f>-IF(Financiamiento!$F$32*12+$A78&lt;=pagoint!AD$11,0,IPMT(Financiamiento!$F$28/12,1,Financiamiento!$F$32*12,Financiamiento!$F46))</f>
        <v>0</v>
      </c>
      <c r="AE79" s="338">
        <f>-IF(Financiamiento!$F$32*12+$A78&lt;=pagoint!AE$11,0,IPMT(Financiamiento!$F$28/12,1,Financiamiento!$F$32*12,Financiamiento!$F46))</f>
        <v>0</v>
      </c>
      <c r="AF79" s="338">
        <f>-IF(Financiamiento!$F$32*12+$A78&lt;=pagoint!AF$11,0,IPMT(Financiamiento!$F$28/12,1,Financiamiento!$F$32*12,Financiamiento!$F46))</f>
        <v>0</v>
      </c>
      <c r="AG79" s="338">
        <f>-IF(Financiamiento!$F$32*12+$A78&lt;=pagoint!AG$11,0,IPMT(Financiamiento!$F$28/12,1,Financiamiento!$F$32*12,Financiamiento!$F46))</f>
        <v>0</v>
      </c>
      <c r="AH79" s="338">
        <f>-IF(Financiamiento!$F$32*12+$A78&lt;=pagoint!AH$11,0,IPMT(Financiamiento!$F$28/12,1,Financiamiento!$F$32*12,Financiamiento!$F46))</f>
        <v>0</v>
      </c>
      <c r="AI79" s="338">
        <f>-IF(Financiamiento!$F$32*12+$A78&lt;=pagoint!AI$11,0,IPMT(Financiamiento!$F$28/12,1,Financiamiento!$F$32*12,Financiamiento!$F46))</f>
        <v>0</v>
      </c>
      <c r="AJ79" s="338">
        <f>-IF(Financiamiento!$F$32*12+$A78&lt;=pagoint!AJ$11,0,IPMT(Financiamiento!$F$28/12,1,Financiamiento!$F$32*12,Financiamiento!$F46))</f>
        <v>0</v>
      </c>
      <c r="AK79" s="338">
        <f>-IF(Financiamiento!$F$32*12+$A78&lt;=pagoint!AK$11,0,IPMT(Financiamiento!$F$28/12,1,Financiamiento!$F$32*12,Financiamiento!$F46))</f>
        <v>0</v>
      </c>
      <c r="AL79" s="338">
        <f>-IF(Financiamiento!$F$32*12+$A78&lt;=pagoint!AL$11,0,IPMT(Financiamiento!$F$28/12,1,Financiamiento!$F$32*12,Financiamiento!$F46))</f>
        <v>0</v>
      </c>
      <c r="AM79" s="338">
        <f>-IF(Financiamiento!$F$32*12+$A78&lt;=pagoint!AM$11,0,IPMT(Financiamiento!$F$28/12,1,Financiamiento!$F$32*12,Financiamiento!$F46))</f>
        <v>0</v>
      </c>
      <c r="AN79" s="338">
        <f>-IF(Financiamiento!$F$32*12+$A78&lt;=pagoint!AN$11,0,IPMT(Financiamiento!$F$28/12,1,Financiamiento!$F$32*12,Financiamiento!$F46))</f>
        <v>0</v>
      </c>
      <c r="AO79" s="338">
        <f>-IF(Financiamiento!$F$32*12+$A78&lt;=pagoint!AO$11,0,IPMT(Financiamiento!$F$28/12,1,Financiamiento!$F$32*12,Financiamiento!$F46))</f>
        <v>0</v>
      </c>
      <c r="AP79" s="338">
        <f>-IF(Financiamiento!$F$32*12+$A78&lt;=pagoint!AP$11,0,IPMT(Financiamiento!$F$28/12,1,Financiamiento!$F$32*12,Financiamiento!$F46))</f>
        <v>0</v>
      </c>
      <c r="AQ79" s="338">
        <f>-IF(Financiamiento!$F$32*12+$A78&lt;=pagoint!AQ$11,0,IPMT(Financiamiento!$F$28/12,1,Financiamiento!$F$32*12,Financiamiento!$F46))</f>
        <v>0</v>
      </c>
      <c r="AR79" s="338">
        <f>-IF(Financiamiento!$F$32*12+$A78&lt;=pagoint!AR$11,0,IPMT(Financiamiento!$F$28/12,1,Financiamiento!$F$32*12,Financiamiento!$F46))</f>
        <v>0</v>
      </c>
      <c r="AS79" s="338">
        <f>-IF(Financiamiento!$F$32*12+$A78&lt;=pagoint!AS$11,0,IPMT(Financiamiento!$F$28/12,1,Financiamiento!$F$32*12,Financiamiento!$F46))</f>
        <v>0</v>
      </c>
      <c r="AT79" s="338">
        <f>-IF(Financiamiento!$F$32*12+$A78&lt;=pagoint!AT$11,0,IPMT(Financiamiento!$F$28/12,1,Financiamiento!$F$32*12,Financiamiento!$F46))</f>
        <v>0</v>
      </c>
      <c r="AU79" s="338">
        <f>-IF(Financiamiento!$F$32*12+$A78&lt;=pagoint!AU$11,0,IPMT(Financiamiento!$F$28/12,1,Financiamiento!$F$32*12,Financiamiento!$F46))</f>
        <v>0</v>
      </c>
      <c r="AV79" s="338">
        <f>-IF(Financiamiento!$F$32*12+$A78&lt;=pagoint!AV$11,0,IPMT(Financiamiento!$F$28/12,1,Financiamiento!$F$32*12,Financiamiento!$F46))</f>
        <v>0</v>
      </c>
      <c r="AW79" s="338">
        <f>-IF(Financiamiento!$F$32*12+$A78&lt;=pagoint!AW$11,0,IPMT(Financiamiento!$F$28/12,1,Financiamiento!$F$32*12,Financiamiento!$F46))</f>
        <v>0</v>
      </c>
      <c r="AX79" s="338">
        <f>-IF(Financiamiento!$F$32*12+$A78&lt;=pagoint!AX$11,0,IPMT(Financiamiento!$F$28/12,1,Financiamiento!$F$32*12,Financiamiento!$F46))</f>
        <v>0</v>
      </c>
      <c r="AY79" s="338">
        <f>-IF(Financiamiento!$F$32*12+$A78&lt;=pagoint!AY$11,0,IPMT(Financiamiento!$F$28/12,1,Financiamiento!$F$32*12,Financiamiento!$F46))</f>
        <v>0</v>
      </c>
      <c r="AZ79" s="338">
        <f>-IF(Financiamiento!$F$32*12+$A78&lt;=pagoint!AZ$11,0,IPMT(Financiamiento!$F$28/12,1,Financiamiento!$F$32*12,Financiamiento!$F46))</f>
        <v>0</v>
      </c>
      <c r="BA79" s="338">
        <f>-IF(Financiamiento!$F$32*12+$A78&lt;=pagoint!BA$11,0,IPMT(Financiamiento!$F$28/12,1,Financiamiento!$F$32*12,Financiamiento!$F46))</f>
        <v>0</v>
      </c>
      <c r="BB79" s="338">
        <f>-IF(Financiamiento!$F$32*12+$A78&lt;=pagoint!BB$11,0,IPMT(Financiamiento!$F$28/12,1,Financiamiento!$F$32*12,Financiamiento!$F46))</f>
        <v>0</v>
      </c>
      <c r="BC79" s="338">
        <f>-IF(Financiamiento!$F$32*12+$A78&lt;=pagoint!BC$11,0,IPMT(Financiamiento!$F$28/12,1,Financiamiento!$F$32*12,Financiamiento!$F46))</f>
        <v>0</v>
      </c>
      <c r="BD79" s="338">
        <f>-IF(Financiamiento!$F$32*12+$A78&lt;=pagoint!BD$11,0,IPMT(Financiamiento!$F$28/12,1,Financiamiento!$F$32*12,Financiamiento!$F46))</f>
        <v>0</v>
      </c>
      <c r="BE79" s="338">
        <f>-IF(Financiamiento!$F$32*12+$A78&lt;=pagoint!BE$11,0,IPMT(Financiamiento!$F$28/12,1,Financiamiento!$F$32*12,Financiamiento!$F46))</f>
        <v>0</v>
      </c>
      <c r="BF79" s="338">
        <f>-IF(Financiamiento!$F$32*12+$A78&lt;=pagoint!BF$11,0,IPMT(Financiamiento!$F$28/12,1,Financiamiento!$F$32*12,Financiamiento!$F46))</f>
        <v>0</v>
      </c>
      <c r="BG79" s="338">
        <f>-IF(Financiamiento!$F$32*12+$A78&lt;=pagoint!BG$11,0,IPMT(Financiamiento!$F$28/12,1,Financiamiento!$F$32*12,Financiamiento!$F46))</f>
        <v>0</v>
      </c>
      <c r="BH79" s="338">
        <f>-IF(Financiamiento!$F$32*12+$A78&lt;=pagoint!BH$11,0,IPMT(Financiamiento!$F$28/12,1,Financiamiento!$F$32*12,Financiamiento!$F46))</f>
        <v>0</v>
      </c>
      <c r="BI79" s="338">
        <f>-IF(Financiamiento!$F$32*12+$A78&lt;=pagoint!BI$11,0,IPMT(Financiamiento!$F$28/12,1,Financiamiento!$F$32*12,Financiamiento!$F46))</f>
        <v>0</v>
      </c>
      <c r="BJ79" s="338">
        <f>-IF(Financiamiento!$F$32*12+$A78&lt;=pagoint!BJ$11,0,IPMT(Financiamiento!$F$28/12,1,Financiamiento!$F$32*12,Financiamiento!$F46))</f>
        <v>0</v>
      </c>
    </row>
    <row r="80" spans="1:62">
      <c r="A80" s="338">
        <v>5</v>
      </c>
      <c r="B80" s="337" t="s">
        <v>160</v>
      </c>
      <c r="G80" s="338">
        <f>-IF(Financiamiento!$F$32*12+$A79&lt;=pagoint!G$11,0,IPMT(Financiamiento!$F$28/12,1,Financiamiento!$F$32*12,Financiamiento!$F47))</f>
        <v>0</v>
      </c>
      <c r="H80" s="338">
        <f>-IF(Financiamiento!$F$32*12+$A79&lt;=pagoint!H$11,0,IPMT(Financiamiento!$F$28/12,1,Financiamiento!$F$32*12,Financiamiento!$F47))</f>
        <v>0</v>
      </c>
      <c r="I80" s="338">
        <f>-IF(Financiamiento!$F$32*12+$A79&lt;=pagoint!I$11,0,IPMT(Financiamiento!$F$28/12,1,Financiamiento!$F$32*12,Financiamiento!$F47))</f>
        <v>0</v>
      </c>
      <c r="J80" s="338">
        <f>-IF(Financiamiento!$F$32*12+$A79&lt;=pagoint!J$11,0,IPMT(Financiamiento!$F$28/12,1,Financiamiento!$F$32*12,Financiamiento!$F47))</f>
        <v>0</v>
      </c>
      <c r="K80" s="338">
        <f>-IF(Financiamiento!$F$32*12+$A79&lt;=pagoint!K$11,0,IPMT(Financiamiento!$F$28/12,1,Financiamiento!$F$32*12,Financiamiento!$F47))</f>
        <v>0</v>
      </c>
      <c r="L80" s="338">
        <f>-IF(Financiamiento!$F$32*12+$A79&lt;=pagoint!L$11,0,IPMT(Financiamiento!$F$28/12,1,Financiamiento!$F$32*12,Financiamiento!$F47))</f>
        <v>0</v>
      </c>
      <c r="M80" s="338">
        <f>-IF(Financiamiento!$F$32*12+$A79&lt;=pagoint!M$11,0,IPMT(Financiamiento!$F$28/12,1,Financiamiento!$F$32*12,Financiamiento!$F47))</f>
        <v>0</v>
      </c>
      <c r="N80" s="338">
        <f>-IF(Financiamiento!$F$32*12+$A79&lt;=pagoint!N$11,0,IPMT(Financiamiento!$F$28/12,1,Financiamiento!$F$32*12,Financiamiento!$F47))</f>
        <v>0</v>
      </c>
      <c r="O80" s="338">
        <f>-IF(Financiamiento!$F$32*12+$A79&lt;=pagoint!O$11,0,IPMT(Financiamiento!$F$28/12,1,Financiamiento!$F$32*12,Financiamiento!$F47))</f>
        <v>0</v>
      </c>
      <c r="P80" s="338">
        <f>-IF(Financiamiento!$F$32*12+$A79&lt;=pagoint!P$11,0,IPMT(Financiamiento!$F$28/12,1,Financiamiento!$F$32*12,Financiamiento!$F47))</f>
        <v>0</v>
      </c>
      <c r="Q80" s="338">
        <f>-IF(Financiamiento!$F$32*12+$A79&lt;=pagoint!Q$11,0,IPMT(Financiamiento!$F$28/12,1,Financiamiento!$F$32*12,Financiamiento!$F47))</f>
        <v>0</v>
      </c>
      <c r="R80" s="338">
        <f>-IF(Financiamiento!$F$32*12+$A79&lt;=pagoint!R$11,0,IPMT(Financiamiento!$F$28/12,1,Financiamiento!$F$32*12,Financiamiento!$F47))</f>
        <v>0</v>
      </c>
      <c r="S80" s="338">
        <f>-IF(Financiamiento!$F$32*12+$A79&lt;=pagoint!S$11,0,IPMT(Financiamiento!$F$28/12,1,Financiamiento!$F$32*12,Financiamiento!$F47))</f>
        <v>0</v>
      </c>
      <c r="T80" s="338">
        <f>-IF(Financiamiento!$F$32*12+$A79&lt;=pagoint!T$11,0,IPMT(Financiamiento!$F$28/12,1,Financiamiento!$F$32*12,Financiamiento!$F47))</f>
        <v>0</v>
      </c>
      <c r="U80" s="338">
        <f>-IF(Financiamiento!$F$32*12+$A79&lt;=pagoint!U$11,0,IPMT(Financiamiento!$F$28/12,1,Financiamiento!$F$32*12,Financiamiento!$F47))</f>
        <v>0</v>
      </c>
      <c r="V80" s="338">
        <f>-IF(Financiamiento!$F$32*12+$A79&lt;=pagoint!V$11,0,IPMT(Financiamiento!$F$28/12,1,Financiamiento!$F$32*12,Financiamiento!$F47))</f>
        <v>0</v>
      </c>
      <c r="W80" s="338">
        <f>-IF(Financiamiento!$F$32*12+$A79&lt;=pagoint!W$11,0,IPMT(Financiamiento!$F$28/12,1,Financiamiento!$F$32*12,Financiamiento!$F47))</f>
        <v>0</v>
      </c>
      <c r="X80" s="338">
        <f>-IF(Financiamiento!$F$32*12+$A79&lt;=pagoint!X$11,0,IPMT(Financiamiento!$F$28/12,1,Financiamiento!$F$32*12,Financiamiento!$F47))</f>
        <v>0</v>
      </c>
      <c r="Y80" s="338">
        <f>-IF(Financiamiento!$F$32*12+$A79&lt;=pagoint!Y$11,0,IPMT(Financiamiento!$F$28/12,1,Financiamiento!$F$32*12,Financiamiento!$F47))</f>
        <v>0</v>
      </c>
      <c r="Z80" s="338">
        <f>-IF(Financiamiento!$F$32*12+$A79&lt;=pagoint!Z$11,0,IPMT(Financiamiento!$F$28/12,1,Financiamiento!$F$32*12,Financiamiento!$F47))</f>
        <v>0</v>
      </c>
      <c r="AA80" s="338">
        <f>-IF(Financiamiento!$F$32*12+$A79&lt;=pagoint!AA$11,0,IPMT(Financiamiento!$F$28/12,1,Financiamiento!$F$32*12,Financiamiento!$F47))</f>
        <v>0</v>
      </c>
      <c r="AB80" s="338">
        <f>-IF(Financiamiento!$F$32*12+$A79&lt;=pagoint!AB$11,0,IPMT(Financiamiento!$F$28/12,1,Financiamiento!$F$32*12,Financiamiento!$F47))</f>
        <v>0</v>
      </c>
      <c r="AC80" s="338">
        <f>-IF(Financiamiento!$F$32*12+$A79&lt;=pagoint!AC$11,0,IPMT(Financiamiento!$F$28/12,1,Financiamiento!$F$32*12,Financiamiento!$F47))</f>
        <v>0</v>
      </c>
      <c r="AD80" s="338">
        <f>-IF(Financiamiento!$F$32*12+$A79&lt;=pagoint!AD$11,0,IPMT(Financiamiento!$F$28/12,1,Financiamiento!$F$32*12,Financiamiento!$F47))</f>
        <v>0</v>
      </c>
      <c r="AE80" s="338">
        <f>-IF(Financiamiento!$F$32*12+$A79&lt;=pagoint!AE$11,0,IPMT(Financiamiento!$F$28/12,1,Financiamiento!$F$32*12,Financiamiento!$F47))</f>
        <v>0</v>
      </c>
      <c r="AF80" s="338">
        <f>-IF(Financiamiento!$F$32*12+$A79&lt;=pagoint!AF$11,0,IPMT(Financiamiento!$F$28/12,1,Financiamiento!$F$32*12,Financiamiento!$F47))</f>
        <v>0</v>
      </c>
      <c r="AG80" s="338">
        <f>-IF(Financiamiento!$F$32*12+$A79&lt;=pagoint!AG$11,0,IPMT(Financiamiento!$F$28/12,1,Financiamiento!$F$32*12,Financiamiento!$F47))</f>
        <v>0</v>
      </c>
      <c r="AH80" s="338">
        <f>-IF(Financiamiento!$F$32*12+$A79&lt;=pagoint!AH$11,0,IPMT(Financiamiento!$F$28/12,1,Financiamiento!$F$32*12,Financiamiento!$F47))</f>
        <v>0</v>
      </c>
      <c r="AI80" s="338">
        <f>-IF(Financiamiento!$F$32*12+$A79&lt;=pagoint!AI$11,0,IPMT(Financiamiento!$F$28/12,1,Financiamiento!$F$32*12,Financiamiento!$F47))</f>
        <v>0</v>
      </c>
      <c r="AJ80" s="338">
        <f>-IF(Financiamiento!$F$32*12+$A79&lt;=pagoint!AJ$11,0,IPMT(Financiamiento!$F$28/12,1,Financiamiento!$F$32*12,Financiamiento!$F47))</f>
        <v>0</v>
      </c>
      <c r="AK80" s="338">
        <f>-IF(Financiamiento!$F$32*12+$A79&lt;=pagoint!AK$11,0,IPMT(Financiamiento!$F$28/12,1,Financiamiento!$F$32*12,Financiamiento!$F47))</f>
        <v>0</v>
      </c>
      <c r="AL80" s="338">
        <f>-IF(Financiamiento!$F$32*12+$A79&lt;=pagoint!AL$11,0,IPMT(Financiamiento!$F$28/12,1,Financiamiento!$F$32*12,Financiamiento!$F47))</f>
        <v>0</v>
      </c>
      <c r="AM80" s="338">
        <f>-IF(Financiamiento!$F$32*12+$A79&lt;=pagoint!AM$11,0,IPMT(Financiamiento!$F$28/12,1,Financiamiento!$F$32*12,Financiamiento!$F47))</f>
        <v>0</v>
      </c>
      <c r="AN80" s="338">
        <f>-IF(Financiamiento!$F$32*12+$A79&lt;=pagoint!AN$11,0,IPMT(Financiamiento!$F$28/12,1,Financiamiento!$F$32*12,Financiamiento!$F47))</f>
        <v>0</v>
      </c>
      <c r="AO80" s="338">
        <f>-IF(Financiamiento!$F$32*12+$A79&lt;=pagoint!AO$11,0,IPMT(Financiamiento!$F$28/12,1,Financiamiento!$F$32*12,Financiamiento!$F47))</f>
        <v>0</v>
      </c>
      <c r="AP80" s="338">
        <f>-IF(Financiamiento!$F$32*12+$A79&lt;=pagoint!AP$11,0,IPMT(Financiamiento!$F$28/12,1,Financiamiento!$F$32*12,Financiamiento!$F47))</f>
        <v>0</v>
      </c>
      <c r="AQ80" s="338">
        <f>-IF(Financiamiento!$F$32*12+$A79&lt;=pagoint!AQ$11,0,IPMT(Financiamiento!$F$28/12,1,Financiamiento!$F$32*12,Financiamiento!$F47))</f>
        <v>0</v>
      </c>
      <c r="AR80" s="338">
        <f>-IF(Financiamiento!$F$32*12+$A79&lt;=pagoint!AR$11,0,IPMT(Financiamiento!$F$28/12,1,Financiamiento!$F$32*12,Financiamiento!$F47))</f>
        <v>0</v>
      </c>
      <c r="AS80" s="338">
        <f>-IF(Financiamiento!$F$32*12+$A79&lt;=pagoint!AS$11,0,IPMT(Financiamiento!$F$28/12,1,Financiamiento!$F$32*12,Financiamiento!$F47))</f>
        <v>0</v>
      </c>
      <c r="AT80" s="338">
        <f>-IF(Financiamiento!$F$32*12+$A79&lt;=pagoint!AT$11,0,IPMT(Financiamiento!$F$28/12,1,Financiamiento!$F$32*12,Financiamiento!$F47))</f>
        <v>0</v>
      </c>
      <c r="AU80" s="338">
        <f>-IF(Financiamiento!$F$32*12+$A79&lt;=pagoint!AU$11,0,IPMT(Financiamiento!$F$28/12,1,Financiamiento!$F$32*12,Financiamiento!$F47))</f>
        <v>0</v>
      </c>
      <c r="AV80" s="338">
        <f>-IF(Financiamiento!$F$32*12+$A79&lt;=pagoint!AV$11,0,IPMT(Financiamiento!$F$28/12,1,Financiamiento!$F$32*12,Financiamiento!$F47))</f>
        <v>0</v>
      </c>
      <c r="AW80" s="338">
        <f>-IF(Financiamiento!$F$32*12+$A79&lt;=pagoint!AW$11,0,IPMT(Financiamiento!$F$28/12,1,Financiamiento!$F$32*12,Financiamiento!$F47))</f>
        <v>0</v>
      </c>
      <c r="AX80" s="338">
        <f>-IF(Financiamiento!$F$32*12+$A79&lt;=pagoint!AX$11,0,IPMT(Financiamiento!$F$28/12,1,Financiamiento!$F$32*12,Financiamiento!$F47))</f>
        <v>0</v>
      </c>
      <c r="AY80" s="338">
        <f>-IF(Financiamiento!$F$32*12+$A79&lt;=pagoint!AY$11,0,IPMT(Financiamiento!$F$28/12,1,Financiamiento!$F$32*12,Financiamiento!$F47))</f>
        <v>0</v>
      </c>
      <c r="AZ80" s="338">
        <f>-IF(Financiamiento!$F$32*12+$A79&lt;=pagoint!AZ$11,0,IPMT(Financiamiento!$F$28/12,1,Financiamiento!$F$32*12,Financiamiento!$F47))</f>
        <v>0</v>
      </c>
      <c r="BA80" s="338">
        <f>-IF(Financiamiento!$F$32*12+$A79&lt;=pagoint!BA$11,0,IPMT(Financiamiento!$F$28/12,1,Financiamiento!$F$32*12,Financiamiento!$F47))</f>
        <v>0</v>
      </c>
      <c r="BB80" s="338">
        <f>-IF(Financiamiento!$F$32*12+$A79&lt;=pagoint!BB$11,0,IPMT(Financiamiento!$F$28/12,1,Financiamiento!$F$32*12,Financiamiento!$F47))</f>
        <v>0</v>
      </c>
      <c r="BC80" s="338">
        <f>-IF(Financiamiento!$F$32*12+$A79&lt;=pagoint!BC$11,0,IPMT(Financiamiento!$F$28/12,1,Financiamiento!$F$32*12,Financiamiento!$F47))</f>
        <v>0</v>
      </c>
      <c r="BD80" s="338">
        <f>-IF(Financiamiento!$F$32*12+$A79&lt;=pagoint!BD$11,0,IPMT(Financiamiento!$F$28/12,1,Financiamiento!$F$32*12,Financiamiento!$F47))</f>
        <v>0</v>
      </c>
      <c r="BE80" s="338">
        <f>-IF(Financiamiento!$F$32*12+$A79&lt;=pagoint!BE$11,0,IPMT(Financiamiento!$F$28/12,1,Financiamiento!$F$32*12,Financiamiento!$F47))</f>
        <v>0</v>
      </c>
      <c r="BF80" s="338">
        <f>-IF(Financiamiento!$F$32*12+$A79&lt;=pagoint!BF$11,0,IPMT(Financiamiento!$F$28/12,1,Financiamiento!$F$32*12,Financiamiento!$F47))</f>
        <v>0</v>
      </c>
      <c r="BG80" s="338">
        <f>-IF(Financiamiento!$F$32*12+$A79&lt;=pagoint!BG$11,0,IPMT(Financiamiento!$F$28/12,1,Financiamiento!$F$32*12,Financiamiento!$F47))</f>
        <v>0</v>
      </c>
      <c r="BH80" s="338">
        <f>-IF(Financiamiento!$F$32*12+$A79&lt;=pagoint!BH$11,0,IPMT(Financiamiento!$F$28/12,1,Financiamiento!$F$32*12,Financiamiento!$F47))</f>
        <v>0</v>
      </c>
      <c r="BI80" s="338">
        <f>-IF(Financiamiento!$F$32*12+$A79&lt;=pagoint!BI$11,0,IPMT(Financiamiento!$F$28/12,1,Financiamiento!$F$32*12,Financiamiento!$F47))</f>
        <v>0</v>
      </c>
      <c r="BJ80" s="338">
        <f>-IF(Financiamiento!$F$32*12+$A79&lt;=pagoint!BJ$11,0,IPMT(Financiamiento!$F$28/12,1,Financiamiento!$F$32*12,Financiamiento!$F47))</f>
        <v>0</v>
      </c>
    </row>
    <row r="81" spans="1:62">
      <c r="A81" s="338">
        <v>6</v>
      </c>
      <c r="B81" s="337" t="s">
        <v>161</v>
      </c>
      <c r="H81" s="338">
        <f>-IF(Financiamiento!$F$32*12+$A80&lt;=pagoint!H$11,0,IPMT(Financiamiento!$F$28/12,1,Financiamiento!$F$32*12,Financiamiento!$F48))</f>
        <v>0</v>
      </c>
      <c r="I81" s="338">
        <f>-IF(Financiamiento!$F$32*12+$A80&lt;=pagoint!I$11,0,IPMT(Financiamiento!$F$28/12,1,Financiamiento!$F$32*12,Financiamiento!$F48))</f>
        <v>0</v>
      </c>
      <c r="J81" s="338">
        <f>-IF(Financiamiento!$F$32*12+$A80&lt;=pagoint!J$11,0,IPMT(Financiamiento!$F$28/12,1,Financiamiento!$F$32*12,Financiamiento!$F48))</f>
        <v>0</v>
      </c>
      <c r="K81" s="338">
        <f>-IF(Financiamiento!$F$32*12+$A80&lt;=pagoint!K$11,0,IPMT(Financiamiento!$F$28/12,1,Financiamiento!$F$32*12,Financiamiento!$F48))</f>
        <v>0</v>
      </c>
      <c r="L81" s="338">
        <f>-IF(Financiamiento!$F$32*12+$A80&lt;=pagoint!L$11,0,IPMT(Financiamiento!$F$28/12,1,Financiamiento!$F$32*12,Financiamiento!$F48))</f>
        <v>0</v>
      </c>
      <c r="M81" s="338">
        <f>-IF(Financiamiento!$F$32*12+$A80&lt;=pagoint!M$11,0,IPMT(Financiamiento!$F$28/12,1,Financiamiento!$F$32*12,Financiamiento!$F48))</f>
        <v>0</v>
      </c>
      <c r="N81" s="338">
        <f>-IF(Financiamiento!$F$32*12+$A80&lt;=pagoint!N$11,0,IPMT(Financiamiento!$F$28/12,1,Financiamiento!$F$32*12,Financiamiento!$F48))</f>
        <v>0</v>
      </c>
      <c r="O81" s="338">
        <f>-IF(Financiamiento!$F$32*12+$A80&lt;=pagoint!O$11,0,IPMT(Financiamiento!$F$28/12,1,Financiamiento!$F$32*12,Financiamiento!$F48))</f>
        <v>0</v>
      </c>
      <c r="P81" s="338">
        <f>-IF(Financiamiento!$F$32*12+$A80&lt;=pagoint!P$11,0,IPMT(Financiamiento!$F$28/12,1,Financiamiento!$F$32*12,Financiamiento!$F48))</f>
        <v>0</v>
      </c>
      <c r="Q81" s="338">
        <f>-IF(Financiamiento!$F$32*12+$A80&lt;=pagoint!Q$11,0,IPMT(Financiamiento!$F$28/12,1,Financiamiento!$F$32*12,Financiamiento!$F48))</f>
        <v>0</v>
      </c>
      <c r="R81" s="338">
        <f>-IF(Financiamiento!$F$32*12+$A80&lt;=pagoint!R$11,0,IPMT(Financiamiento!$F$28/12,1,Financiamiento!$F$32*12,Financiamiento!$F48))</f>
        <v>0</v>
      </c>
      <c r="S81" s="338">
        <f>-IF(Financiamiento!$F$32*12+$A80&lt;=pagoint!S$11,0,IPMT(Financiamiento!$F$28/12,1,Financiamiento!$F$32*12,Financiamiento!$F48))</f>
        <v>0</v>
      </c>
      <c r="T81" s="338">
        <f>-IF(Financiamiento!$F$32*12+$A80&lt;=pagoint!T$11,0,IPMT(Financiamiento!$F$28/12,1,Financiamiento!$F$32*12,Financiamiento!$F48))</f>
        <v>0</v>
      </c>
      <c r="U81" s="338">
        <f>-IF(Financiamiento!$F$32*12+$A80&lt;=pagoint!U$11,0,IPMT(Financiamiento!$F$28/12,1,Financiamiento!$F$32*12,Financiamiento!$F48))</f>
        <v>0</v>
      </c>
      <c r="V81" s="338">
        <f>-IF(Financiamiento!$F$32*12+$A80&lt;=pagoint!V$11,0,IPMT(Financiamiento!$F$28/12,1,Financiamiento!$F$32*12,Financiamiento!$F48))</f>
        <v>0</v>
      </c>
      <c r="W81" s="338">
        <f>-IF(Financiamiento!$F$32*12+$A80&lt;=pagoint!W$11,0,IPMT(Financiamiento!$F$28/12,1,Financiamiento!$F$32*12,Financiamiento!$F48))</f>
        <v>0</v>
      </c>
      <c r="X81" s="338">
        <f>-IF(Financiamiento!$F$32*12+$A80&lt;=pagoint!X$11,0,IPMT(Financiamiento!$F$28/12,1,Financiamiento!$F$32*12,Financiamiento!$F48))</f>
        <v>0</v>
      </c>
      <c r="Y81" s="338">
        <f>-IF(Financiamiento!$F$32*12+$A80&lt;=pagoint!Y$11,0,IPMT(Financiamiento!$F$28/12,1,Financiamiento!$F$32*12,Financiamiento!$F48))</f>
        <v>0</v>
      </c>
      <c r="Z81" s="338">
        <f>-IF(Financiamiento!$F$32*12+$A80&lt;=pagoint!Z$11,0,IPMT(Financiamiento!$F$28/12,1,Financiamiento!$F$32*12,Financiamiento!$F48))</f>
        <v>0</v>
      </c>
      <c r="AA81" s="338">
        <f>-IF(Financiamiento!$F$32*12+$A80&lt;=pagoint!AA$11,0,IPMT(Financiamiento!$F$28/12,1,Financiamiento!$F$32*12,Financiamiento!$F48))</f>
        <v>0</v>
      </c>
      <c r="AB81" s="338">
        <f>-IF(Financiamiento!$F$32*12+$A80&lt;=pagoint!AB$11,0,IPMT(Financiamiento!$F$28/12,1,Financiamiento!$F$32*12,Financiamiento!$F48))</f>
        <v>0</v>
      </c>
      <c r="AC81" s="338">
        <f>-IF(Financiamiento!$F$32*12+$A80&lt;=pagoint!AC$11,0,IPMT(Financiamiento!$F$28/12,1,Financiamiento!$F$32*12,Financiamiento!$F48))</f>
        <v>0</v>
      </c>
      <c r="AD81" s="338">
        <f>-IF(Financiamiento!$F$32*12+$A80&lt;=pagoint!AD$11,0,IPMT(Financiamiento!$F$28/12,1,Financiamiento!$F$32*12,Financiamiento!$F48))</f>
        <v>0</v>
      </c>
      <c r="AE81" s="338">
        <f>-IF(Financiamiento!$F$32*12+$A80&lt;=pagoint!AE$11,0,IPMT(Financiamiento!$F$28/12,1,Financiamiento!$F$32*12,Financiamiento!$F48))</f>
        <v>0</v>
      </c>
      <c r="AF81" s="338">
        <f>-IF(Financiamiento!$F$32*12+$A80&lt;=pagoint!AF$11,0,IPMT(Financiamiento!$F$28/12,1,Financiamiento!$F$32*12,Financiamiento!$F48))</f>
        <v>0</v>
      </c>
      <c r="AG81" s="338">
        <f>-IF(Financiamiento!$F$32*12+$A80&lt;=pagoint!AG$11,0,IPMT(Financiamiento!$F$28/12,1,Financiamiento!$F$32*12,Financiamiento!$F48))</f>
        <v>0</v>
      </c>
      <c r="AH81" s="338">
        <f>-IF(Financiamiento!$F$32*12+$A80&lt;=pagoint!AH$11,0,IPMT(Financiamiento!$F$28/12,1,Financiamiento!$F$32*12,Financiamiento!$F48))</f>
        <v>0</v>
      </c>
      <c r="AI81" s="338">
        <f>-IF(Financiamiento!$F$32*12+$A80&lt;=pagoint!AI$11,0,IPMT(Financiamiento!$F$28/12,1,Financiamiento!$F$32*12,Financiamiento!$F48))</f>
        <v>0</v>
      </c>
      <c r="AJ81" s="338">
        <f>-IF(Financiamiento!$F$32*12+$A80&lt;=pagoint!AJ$11,0,IPMT(Financiamiento!$F$28/12,1,Financiamiento!$F$32*12,Financiamiento!$F48))</f>
        <v>0</v>
      </c>
      <c r="AK81" s="338">
        <f>-IF(Financiamiento!$F$32*12+$A80&lt;=pagoint!AK$11,0,IPMT(Financiamiento!$F$28/12,1,Financiamiento!$F$32*12,Financiamiento!$F48))</f>
        <v>0</v>
      </c>
      <c r="AL81" s="338">
        <f>-IF(Financiamiento!$F$32*12+$A80&lt;=pagoint!AL$11,0,IPMT(Financiamiento!$F$28/12,1,Financiamiento!$F$32*12,Financiamiento!$F48))</f>
        <v>0</v>
      </c>
      <c r="AM81" s="338">
        <f>-IF(Financiamiento!$F$32*12+$A80&lt;=pagoint!AM$11,0,IPMT(Financiamiento!$F$28/12,1,Financiamiento!$F$32*12,Financiamiento!$F48))</f>
        <v>0</v>
      </c>
      <c r="AN81" s="338">
        <f>-IF(Financiamiento!$F$32*12+$A80&lt;=pagoint!AN$11,0,IPMT(Financiamiento!$F$28/12,1,Financiamiento!$F$32*12,Financiamiento!$F48))</f>
        <v>0</v>
      </c>
      <c r="AO81" s="338">
        <f>-IF(Financiamiento!$F$32*12+$A80&lt;=pagoint!AO$11,0,IPMT(Financiamiento!$F$28/12,1,Financiamiento!$F$32*12,Financiamiento!$F48))</f>
        <v>0</v>
      </c>
      <c r="AP81" s="338">
        <f>-IF(Financiamiento!$F$32*12+$A80&lt;=pagoint!AP$11,0,IPMT(Financiamiento!$F$28/12,1,Financiamiento!$F$32*12,Financiamiento!$F48))</f>
        <v>0</v>
      </c>
      <c r="AQ81" s="338">
        <f>-IF(Financiamiento!$F$32*12+$A80&lt;=pagoint!AQ$11,0,IPMT(Financiamiento!$F$28/12,1,Financiamiento!$F$32*12,Financiamiento!$F48))</f>
        <v>0</v>
      </c>
      <c r="AR81" s="338">
        <f>-IF(Financiamiento!$F$32*12+$A80&lt;=pagoint!AR$11,0,IPMT(Financiamiento!$F$28/12,1,Financiamiento!$F$32*12,Financiamiento!$F48))</f>
        <v>0</v>
      </c>
      <c r="AS81" s="338">
        <f>-IF(Financiamiento!$F$32*12+$A80&lt;=pagoint!AS$11,0,IPMT(Financiamiento!$F$28/12,1,Financiamiento!$F$32*12,Financiamiento!$F48))</f>
        <v>0</v>
      </c>
      <c r="AT81" s="338">
        <f>-IF(Financiamiento!$F$32*12+$A80&lt;=pagoint!AT$11,0,IPMT(Financiamiento!$F$28/12,1,Financiamiento!$F$32*12,Financiamiento!$F48))</f>
        <v>0</v>
      </c>
      <c r="AU81" s="338">
        <f>-IF(Financiamiento!$F$32*12+$A80&lt;=pagoint!AU$11,0,IPMT(Financiamiento!$F$28/12,1,Financiamiento!$F$32*12,Financiamiento!$F48))</f>
        <v>0</v>
      </c>
      <c r="AV81" s="338">
        <f>-IF(Financiamiento!$F$32*12+$A80&lt;=pagoint!AV$11,0,IPMT(Financiamiento!$F$28/12,1,Financiamiento!$F$32*12,Financiamiento!$F48))</f>
        <v>0</v>
      </c>
      <c r="AW81" s="338">
        <f>-IF(Financiamiento!$F$32*12+$A80&lt;=pagoint!AW$11,0,IPMT(Financiamiento!$F$28/12,1,Financiamiento!$F$32*12,Financiamiento!$F48))</f>
        <v>0</v>
      </c>
      <c r="AX81" s="338">
        <f>-IF(Financiamiento!$F$32*12+$A80&lt;=pagoint!AX$11,0,IPMT(Financiamiento!$F$28/12,1,Financiamiento!$F$32*12,Financiamiento!$F48))</f>
        <v>0</v>
      </c>
      <c r="AY81" s="338">
        <f>-IF(Financiamiento!$F$32*12+$A80&lt;=pagoint!AY$11,0,IPMT(Financiamiento!$F$28/12,1,Financiamiento!$F$32*12,Financiamiento!$F48))</f>
        <v>0</v>
      </c>
      <c r="AZ81" s="338">
        <f>-IF(Financiamiento!$F$32*12+$A80&lt;=pagoint!AZ$11,0,IPMT(Financiamiento!$F$28/12,1,Financiamiento!$F$32*12,Financiamiento!$F48))</f>
        <v>0</v>
      </c>
      <c r="BA81" s="338">
        <f>-IF(Financiamiento!$F$32*12+$A80&lt;=pagoint!BA$11,0,IPMT(Financiamiento!$F$28/12,1,Financiamiento!$F$32*12,Financiamiento!$F48))</f>
        <v>0</v>
      </c>
      <c r="BB81" s="338">
        <f>-IF(Financiamiento!$F$32*12+$A80&lt;=pagoint!BB$11,0,IPMT(Financiamiento!$F$28/12,1,Financiamiento!$F$32*12,Financiamiento!$F48))</f>
        <v>0</v>
      </c>
      <c r="BC81" s="338">
        <f>-IF(Financiamiento!$F$32*12+$A80&lt;=pagoint!BC$11,0,IPMT(Financiamiento!$F$28/12,1,Financiamiento!$F$32*12,Financiamiento!$F48))</f>
        <v>0</v>
      </c>
      <c r="BD81" s="338">
        <f>-IF(Financiamiento!$F$32*12+$A80&lt;=pagoint!BD$11,0,IPMT(Financiamiento!$F$28/12,1,Financiamiento!$F$32*12,Financiamiento!$F48))</f>
        <v>0</v>
      </c>
      <c r="BE81" s="338">
        <f>-IF(Financiamiento!$F$32*12+$A80&lt;=pagoint!BE$11,0,IPMT(Financiamiento!$F$28/12,1,Financiamiento!$F$32*12,Financiamiento!$F48))</f>
        <v>0</v>
      </c>
      <c r="BF81" s="338">
        <f>-IF(Financiamiento!$F$32*12+$A80&lt;=pagoint!BF$11,0,IPMT(Financiamiento!$F$28/12,1,Financiamiento!$F$32*12,Financiamiento!$F48))</f>
        <v>0</v>
      </c>
      <c r="BG81" s="338">
        <f>-IF(Financiamiento!$F$32*12+$A80&lt;=pagoint!BG$11,0,IPMT(Financiamiento!$F$28/12,1,Financiamiento!$F$32*12,Financiamiento!$F48))</f>
        <v>0</v>
      </c>
      <c r="BH81" s="338">
        <f>-IF(Financiamiento!$F$32*12+$A80&lt;=pagoint!BH$11,0,IPMT(Financiamiento!$F$28/12,1,Financiamiento!$F$32*12,Financiamiento!$F48))</f>
        <v>0</v>
      </c>
      <c r="BI81" s="338">
        <f>-IF(Financiamiento!$F$32*12+$A80&lt;=pagoint!BI$11,0,IPMT(Financiamiento!$F$28/12,1,Financiamiento!$F$32*12,Financiamiento!$F48))</f>
        <v>0</v>
      </c>
      <c r="BJ81" s="338">
        <f>-IF(Financiamiento!$F$32*12+$A80&lt;=pagoint!BJ$11,0,IPMT(Financiamiento!$F$28/12,1,Financiamiento!$F$32*12,Financiamiento!$F48))</f>
        <v>0</v>
      </c>
    </row>
    <row r="82" spans="1:62">
      <c r="A82" s="338">
        <v>7</v>
      </c>
      <c r="B82" s="337" t="s">
        <v>162</v>
      </c>
      <c r="I82" s="338">
        <f>-IF(Financiamiento!$F$32*12+$A81&lt;=pagoint!I$11,0,IPMT(Financiamiento!$F$28/12,1,Financiamiento!$F$32*12,Financiamiento!$F49))</f>
        <v>0</v>
      </c>
      <c r="J82" s="338">
        <f>-IF(Financiamiento!$F$32*12+$A81&lt;=pagoint!J$11,0,IPMT(Financiamiento!$F$28/12,1,Financiamiento!$F$32*12,Financiamiento!$F49))</f>
        <v>0</v>
      </c>
      <c r="K82" s="338">
        <f>-IF(Financiamiento!$F$32*12+$A81&lt;=pagoint!K$11,0,IPMT(Financiamiento!$F$28/12,1,Financiamiento!$F$32*12,Financiamiento!$F49))</f>
        <v>0</v>
      </c>
      <c r="L82" s="338">
        <f>-IF(Financiamiento!$F$32*12+$A81&lt;=pagoint!L$11,0,IPMT(Financiamiento!$F$28/12,1,Financiamiento!$F$32*12,Financiamiento!$F49))</f>
        <v>0</v>
      </c>
      <c r="M82" s="338">
        <f>-IF(Financiamiento!$F$32*12+$A81&lt;=pagoint!M$11,0,IPMT(Financiamiento!$F$28/12,1,Financiamiento!$F$32*12,Financiamiento!$F49))</f>
        <v>0</v>
      </c>
      <c r="N82" s="338">
        <f>-IF(Financiamiento!$F$32*12+$A81&lt;=pagoint!N$11,0,IPMT(Financiamiento!$F$28/12,1,Financiamiento!$F$32*12,Financiamiento!$F49))</f>
        <v>0</v>
      </c>
      <c r="O82" s="338">
        <f>-IF(Financiamiento!$F$32*12+$A81&lt;=pagoint!O$11,0,IPMT(Financiamiento!$F$28/12,1,Financiamiento!$F$32*12,Financiamiento!$F49))</f>
        <v>0</v>
      </c>
      <c r="P82" s="338">
        <f>-IF(Financiamiento!$F$32*12+$A81&lt;=pagoint!P$11,0,IPMT(Financiamiento!$F$28/12,1,Financiamiento!$F$32*12,Financiamiento!$F49))</f>
        <v>0</v>
      </c>
      <c r="Q82" s="338">
        <f>-IF(Financiamiento!$F$32*12+$A81&lt;=pagoint!Q$11,0,IPMT(Financiamiento!$F$28/12,1,Financiamiento!$F$32*12,Financiamiento!$F49))</f>
        <v>0</v>
      </c>
      <c r="R82" s="338">
        <f>-IF(Financiamiento!$F$32*12+$A81&lt;=pagoint!R$11,0,IPMT(Financiamiento!$F$28/12,1,Financiamiento!$F$32*12,Financiamiento!$F49))</f>
        <v>0</v>
      </c>
      <c r="S82" s="338">
        <f>-IF(Financiamiento!$F$32*12+$A81&lt;=pagoint!S$11,0,IPMT(Financiamiento!$F$28/12,1,Financiamiento!$F$32*12,Financiamiento!$F49))</f>
        <v>0</v>
      </c>
      <c r="T82" s="338">
        <f>-IF(Financiamiento!$F$32*12+$A81&lt;=pagoint!T$11,0,IPMT(Financiamiento!$F$28/12,1,Financiamiento!$F$32*12,Financiamiento!$F49))</f>
        <v>0</v>
      </c>
      <c r="U82" s="338">
        <f>-IF(Financiamiento!$F$32*12+$A81&lt;=pagoint!U$11,0,IPMT(Financiamiento!$F$28/12,1,Financiamiento!$F$32*12,Financiamiento!$F49))</f>
        <v>0</v>
      </c>
      <c r="V82" s="338">
        <f>-IF(Financiamiento!$F$32*12+$A81&lt;=pagoint!V$11,0,IPMT(Financiamiento!$F$28/12,1,Financiamiento!$F$32*12,Financiamiento!$F49))</f>
        <v>0</v>
      </c>
      <c r="W82" s="338">
        <f>-IF(Financiamiento!$F$32*12+$A81&lt;=pagoint!W$11,0,IPMT(Financiamiento!$F$28/12,1,Financiamiento!$F$32*12,Financiamiento!$F49))</f>
        <v>0</v>
      </c>
      <c r="X82" s="338">
        <f>-IF(Financiamiento!$F$32*12+$A81&lt;=pagoint!X$11,0,IPMT(Financiamiento!$F$28/12,1,Financiamiento!$F$32*12,Financiamiento!$F49))</f>
        <v>0</v>
      </c>
      <c r="Y82" s="338">
        <f>-IF(Financiamiento!$F$32*12+$A81&lt;=pagoint!Y$11,0,IPMT(Financiamiento!$F$28/12,1,Financiamiento!$F$32*12,Financiamiento!$F49))</f>
        <v>0</v>
      </c>
      <c r="Z82" s="338">
        <f>-IF(Financiamiento!$F$32*12+$A81&lt;=pagoint!Z$11,0,IPMT(Financiamiento!$F$28/12,1,Financiamiento!$F$32*12,Financiamiento!$F49))</f>
        <v>0</v>
      </c>
      <c r="AA82" s="338">
        <f>-IF(Financiamiento!$F$32*12+$A81&lt;=pagoint!AA$11,0,IPMT(Financiamiento!$F$28/12,1,Financiamiento!$F$32*12,Financiamiento!$F49))</f>
        <v>0</v>
      </c>
      <c r="AB82" s="338">
        <f>-IF(Financiamiento!$F$32*12+$A81&lt;=pagoint!AB$11,0,IPMT(Financiamiento!$F$28/12,1,Financiamiento!$F$32*12,Financiamiento!$F49))</f>
        <v>0</v>
      </c>
      <c r="AC82" s="338">
        <f>-IF(Financiamiento!$F$32*12+$A81&lt;=pagoint!AC$11,0,IPMT(Financiamiento!$F$28/12,1,Financiamiento!$F$32*12,Financiamiento!$F49))</f>
        <v>0</v>
      </c>
      <c r="AD82" s="338">
        <f>-IF(Financiamiento!$F$32*12+$A81&lt;=pagoint!AD$11,0,IPMT(Financiamiento!$F$28/12,1,Financiamiento!$F$32*12,Financiamiento!$F49))</f>
        <v>0</v>
      </c>
      <c r="AE82" s="338">
        <f>-IF(Financiamiento!$F$32*12+$A81&lt;=pagoint!AE$11,0,IPMT(Financiamiento!$F$28/12,1,Financiamiento!$F$32*12,Financiamiento!$F49))</f>
        <v>0</v>
      </c>
      <c r="AF82" s="338">
        <f>-IF(Financiamiento!$F$32*12+$A81&lt;=pagoint!AF$11,0,IPMT(Financiamiento!$F$28/12,1,Financiamiento!$F$32*12,Financiamiento!$F49))</f>
        <v>0</v>
      </c>
      <c r="AG82" s="338">
        <f>-IF(Financiamiento!$F$32*12+$A81&lt;=pagoint!AG$11,0,IPMT(Financiamiento!$F$28/12,1,Financiamiento!$F$32*12,Financiamiento!$F49))</f>
        <v>0</v>
      </c>
      <c r="AH82" s="338">
        <f>-IF(Financiamiento!$F$32*12+$A81&lt;=pagoint!AH$11,0,IPMT(Financiamiento!$F$28/12,1,Financiamiento!$F$32*12,Financiamiento!$F49))</f>
        <v>0</v>
      </c>
      <c r="AI82" s="338">
        <f>-IF(Financiamiento!$F$32*12+$A81&lt;=pagoint!AI$11,0,IPMT(Financiamiento!$F$28/12,1,Financiamiento!$F$32*12,Financiamiento!$F49))</f>
        <v>0</v>
      </c>
      <c r="AJ82" s="338">
        <f>-IF(Financiamiento!$F$32*12+$A81&lt;=pagoint!AJ$11,0,IPMT(Financiamiento!$F$28/12,1,Financiamiento!$F$32*12,Financiamiento!$F49))</f>
        <v>0</v>
      </c>
      <c r="AK82" s="338">
        <f>-IF(Financiamiento!$F$32*12+$A81&lt;=pagoint!AK$11,0,IPMT(Financiamiento!$F$28/12,1,Financiamiento!$F$32*12,Financiamiento!$F49))</f>
        <v>0</v>
      </c>
      <c r="AL82" s="338">
        <f>-IF(Financiamiento!$F$32*12+$A81&lt;=pagoint!AL$11,0,IPMT(Financiamiento!$F$28/12,1,Financiamiento!$F$32*12,Financiamiento!$F49))</f>
        <v>0</v>
      </c>
      <c r="AM82" s="338">
        <f>-IF(Financiamiento!$F$32*12+$A81&lt;=pagoint!AM$11,0,IPMT(Financiamiento!$F$28/12,1,Financiamiento!$F$32*12,Financiamiento!$F49))</f>
        <v>0</v>
      </c>
      <c r="AN82" s="338">
        <f>-IF(Financiamiento!$F$32*12+$A81&lt;=pagoint!AN$11,0,IPMT(Financiamiento!$F$28/12,1,Financiamiento!$F$32*12,Financiamiento!$F49))</f>
        <v>0</v>
      </c>
      <c r="AO82" s="338">
        <f>-IF(Financiamiento!$F$32*12+$A81&lt;=pagoint!AO$11,0,IPMT(Financiamiento!$F$28/12,1,Financiamiento!$F$32*12,Financiamiento!$F49))</f>
        <v>0</v>
      </c>
      <c r="AP82" s="338">
        <f>-IF(Financiamiento!$F$32*12+$A81&lt;=pagoint!AP$11,0,IPMT(Financiamiento!$F$28/12,1,Financiamiento!$F$32*12,Financiamiento!$F49))</f>
        <v>0</v>
      </c>
      <c r="AQ82" s="338">
        <f>-IF(Financiamiento!$F$32*12+$A81&lt;=pagoint!AQ$11,0,IPMT(Financiamiento!$F$28/12,1,Financiamiento!$F$32*12,Financiamiento!$F49))</f>
        <v>0</v>
      </c>
      <c r="AR82" s="338">
        <f>-IF(Financiamiento!$F$32*12+$A81&lt;=pagoint!AR$11,0,IPMT(Financiamiento!$F$28/12,1,Financiamiento!$F$32*12,Financiamiento!$F49))</f>
        <v>0</v>
      </c>
      <c r="AS82" s="338">
        <f>-IF(Financiamiento!$F$32*12+$A81&lt;=pagoint!AS$11,0,IPMT(Financiamiento!$F$28/12,1,Financiamiento!$F$32*12,Financiamiento!$F49))</f>
        <v>0</v>
      </c>
      <c r="AT82" s="338">
        <f>-IF(Financiamiento!$F$32*12+$A81&lt;=pagoint!AT$11,0,IPMT(Financiamiento!$F$28/12,1,Financiamiento!$F$32*12,Financiamiento!$F49))</f>
        <v>0</v>
      </c>
      <c r="AU82" s="338">
        <f>-IF(Financiamiento!$F$32*12+$A81&lt;=pagoint!AU$11,0,IPMT(Financiamiento!$F$28/12,1,Financiamiento!$F$32*12,Financiamiento!$F49))</f>
        <v>0</v>
      </c>
      <c r="AV82" s="338">
        <f>-IF(Financiamiento!$F$32*12+$A81&lt;=pagoint!AV$11,0,IPMT(Financiamiento!$F$28/12,1,Financiamiento!$F$32*12,Financiamiento!$F49))</f>
        <v>0</v>
      </c>
      <c r="AW82" s="338">
        <f>-IF(Financiamiento!$F$32*12+$A81&lt;=pagoint!AW$11,0,IPMT(Financiamiento!$F$28/12,1,Financiamiento!$F$32*12,Financiamiento!$F49))</f>
        <v>0</v>
      </c>
      <c r="AX82" s="338">
        <f>-IF(Financiamiento!$F$32*12+$A81&lt;=pagoint!AX$11,0,IPMT(Financiamiento!$F$28/12,1,Financiamiento!$F$32*12,Financiamiento!$F49))</f>
        <v>0</v>
      </c>
      <c r="AY82" s="338">
        <f>-IF(Financiamiento!$F$32*12+$A81&lt;=pagoint!AY$11,0,IPMT(Financiamiento!$F$28/12,1,Financiamiento!$F$32*12,Financiamiento!$F49))</f>
        <v>0</v>
      </c>
      <c r="AZ82" s="338">
        <f>-IF(Financiamiento!$F$32*12+$A81&lt;=pagoint!AZ$11,0,IPMT(Financiamiento!$F$28/12,1,Financiamiento!$F$32*12,Financiamiento!$F49))</f>
        <v>0</v>
      </c>
      <c r="BA82" s="338">
        <f>-IF(Financiamiento!$F$32*12+$A81&lt;=pagoint!BA$11,0,IPMT(Financiamiento!$F$28/12,1,Financiamiento!$F$32*12,Financiamiento!$F49))</f>
        <v>0</v>
      </c>
      <c r="BB82" s="338">
        <f>-IF(Financiamiento!$F$32*12+$A81&lt;=pagoint!BB$11,0,IPMT(Financiamiento!$F$28/12,1,Financiamiento!$F$32*12,Financiamiento!$F49))</f>
        <v>0</v>
      </c>
      <c r="BC82" s="338">
        <f>-IF(Financiamiento!$F$32*12+$A81&lt;=pagoint!BC$11,0,IPMT(Financiamiento!$F$28/12,1,Financiamiento!$F$32*12,Financiamiento!$F49))</f>
        <v>0</v>
      </c>
      <c r="BD82" s="338">
        <f>-IF(Financiamiento!$F$32*12+$A81&lt;=pagoint!BD$11,0,IPMT(Financiamiento!$F$28/12,1,Financiamiento!$F$32*12,Financiamiento!$F49))</f>
        <v>0</v>
      </c>
      <c r="BE82" s="338">
        <f>-IF(Financiamiento!$F$32*12+$A81&lt;=pagoint!BE$11,0,IPMT(Financiamiento!$F$28/12,1,Financiamiento!$F$32*12,Financiamiento!$F49))</f>
        <v>0</v>
      </c>
      <c r="BF82" s="338">
        <f>-IF(Financiamiento!$F$32*12+$A81&lt;=pagoint!BF$11,0,IPMT(Financiamiento!$F$28/12,1,Financiamiento!$F$32*12,Financiamiento!$F49))</f>
        <v>0</v>
      </c>
      <c r="BG82" s="338">
        <f>-IF(Financiamiento!$F$32*12+$A81&lt;=pagoint!BG$11,0,IPMT(Financiamiento!$F$28/12,1,Financiamiento!$F$32*12,Financiamiento!$F49))</f>
        <v>0</v>
      </c>
      <c r="BH82" s="338">
        <f>-IF(Financiamiento!$F$32*12+$A81&lt;=pagoint!BH$11,0,IPMT(Financiamiento!$F$28/12,1,Financiamiento!$F$32*12,Financiamiento!$F49))</f>
        <v>0</v>
      </c>
      <c r="BI82" s="338">
        <f>-IF(Financiamiento!$F$32*12+$A81&lt;=pagoint!BI$11,0,IPMT(Financiamiento!$F$28/12,1,Financiamiento!$F$32*12,Financiamiento!$F49))</f>
        <v>0</v>
      </c>
      <c r="BJ82" s="338">
        <f>-IF(Financiamiento!$F$32*12+$A81&lt;=pagoint!BJ$11,0,IPMT(Financiamiento!$F$28/12,1,Financiamiento!$F$32*12,Financiamiento!$F49))</f>
        <v>0</v>
      </c>
    </row>
    <row r="83" spans="1:62">
      <c r="A83" s="338">
        <v>8</v>
      </c>
      <c r="B83" s="337" t="s">
        <v>163</v>
      </c>
      <c r="J83" s="338">
        <f>-IF(Financiamiento!$F$32*12+$A82&lt;=pagoint!J$11,0,IPMT(Financiamiento!$F$28/12,1,Financiamiento!$F$32*12,Financiamiento!$F50))</f>
        <v>0</v>
      </c>
      <c r="K83" s="338">
        <f>-IF(Financiamiento!$F$32*12+$A82&lt;=pagoint!K$11,0,IPMT(Financiamiento!$F$28/12,1,Financiamiento!$F$32*12,Financiamiento!$F50))</f>
        <v>0</v>
      </c>
      <c r="L83" s="338">
        <f>-IF(Financiamiento!$F$32*12+$A82&lt;=pagoint!L$11,0,IPMT(Financiamiento!$F$28/12,1,Financiamiento!$F$32*12,Financiamiento!$F50))</f>
        <v>0</v>
      </c>
      <c r="M83" s="338">
        <f>-IF(Financiamiento!$F$32*12+$A82&lt;=pagoint!M$11,0,IPMT(Financiamiento!$F$28/12,1,Financiamiento!$F$32*12,Financiamiento!$F50))</f>
        <v>0</v>
      </c>
      <c r="N83" s="338">
        <f>-IF(Financiamiento!$F$32*12+$A82&lt;=pagoint!N$11,0,IPMT(Financiamiento!$F$28/12,1,Financiamiento!$F$32*12,Financiamiento!$F50))</f>
        <v>0</v>
      </c>
      <c r="O83" s="338">
        <f>-IF(Financiamiento!$F$32*12+$A82&lt;=pagoint!O$11,0,IPMT(Financiamiento!$F$28/12,1,Financiamiento!$F$32*12,Financiamiento!$F50))</f>
        <v>0</v>
      </c>
      <c r="P83" s="338">
        <f>-IF(Financiamiento!$F$32*12+$A82&lt;=pagoint!P$11,0,IPMT(Financiamiento!$F$28/12,1,Financiamiento!$F$32*12,Financiamiento!$F50))</f>
        <v>0</v>
      </c>
      <c r="Q83" s="338">
        <f>-IF(Financiamiento!$F$32*12+$A82&lt;=pagoint!Q$11,0,IPMT(Financiamiento!$F$28/12,1,Financiamiento!$F$32*12,Financiamiento!$F50))</f>
        <v>0</v>
      </c>
      <c r="R83" s="338">
        <f>-IF(Financiamiento!$F$32*12+$A82&lt;=pagoint!R$11,0,IPMT(Financiamiento!$F$28/12,1,Financiamiento!$F$32*12,Financiamiento!$F50))</f>
        <v>0</v>
      </c>
      <c r="S83" s="338">
        <f>-IF(Financiamiento!$F$32*12+$A82&lt;=pagoint!S$11,0,IPMT(Financiamiento!$F$28/12,1,Financiamiento!$F$32*12,Financiamiento!$F50))</f>
        <v>0</v>
      </c>
      <c r="T83" s="338">
        <f>-IF(Financiamiento!$F$32*12+$A82&lt;=pagoint!T$11,0,IPMT(Financiamiento!$F$28/12,1,Financiamiento!$F$32*12,Financiamiento!$F50))</f>
        <v>0</v>
      </c>
      <c r="U83" s="338">
        <f>-IF(Financiamiento!$F$32*12+$A82&lt;=pagoint!U$11,0,IPMT(Financiamiento!$F$28/12,1,Financiamiento!$F$32*12,Financiamiento!$F50))</f>
        <v>0</v>
      </c>
      <c r="V83" s="338">
        <f>-IF(Financiamiento!$F$32*12+$A82&lt;=pagoint!V$11,0,IPMT(Financiamiento!$F$28/12,1,Financiamiento!$F$32*12,Financiamiento!$F50))</f>
        <v>0</v>
      </c>
      <c r="W83" s="338">
        <f>-IF(Financiamiento!$F$32*12+$A82&lt;=pagoint!W$11,0,IPMT(Financiamiento!$F$28/12,1,Financiamiento!$F$32*12,Financiamiento!$F50))</f>
        <v>0</v>
      </c>
      <c r="X83" s="338">
        <f>-IF(Financiamiento!$F$32*12+$A82&lt;=pagoint!X$11,0,IPMT(Financiamiento!$F$28/12,1,Financiamiento!$F$32*12,Financiamiento!$F50))</f>
        <v>0</v>
      </c>
      <c r="Y83" s="338">
        <f>-IF(Financiamiento!$F$32*12+$A82&lt;=pagoint!Y$11,0,IPMT(Financiamiento!$F$28/12,1,Financiamiento!$F$32*12,Financiamiento!$F50))</f>
        <v>0</v>
      </c>
      <c r="Z83" s="338">
        <f>-IF(Financiamiento!$F$32*12+$A82&lt;=pagoint!Z$11,0,IPMT(Financiamiento!$F$28/12,1,Financiamiento!$F$32*12,Financiamiento!$F50))</f>
        <v>0</v>
      </c>
      <c r="AA83" s="338">
        <f>-IF(Financiamiento!$F$32*12+$A82&lt;=pagoint!AA$11,0,IPMT(Financiamiento!$F$28/12,1,Financiamiento!$F$32*12,Financiamiento!$F50))</f>
        <v>0</v>
      </c>
      <c r="AB83" s="338">
        <f>-IF(Financiamiento!$F$32*12+$A82&lt;=pagoint!AB$11,0,IPMT(Financiamiento!$F$28/12,1,Financiamiento!$F$32*12,Financiamiento!$F50))</f>
        <v>0</v>
      </c>
      <c r="AC83" s="338">
        <f>-IF(Financiamiento!$F$32*12+$A82&lt;=pagoint!AC$11,0,IPMT(Financiamiento!$F$28/12,1,Financiamiento!$F$32*12,Financiamiento!$F50))</f>
        <v>0</v>
      </c>
      <c r="AD83" s="338">
        <f>-IF(Financiamiento!$F$32*12+$A82&lt;=pagoint!AD$11,0,IPMT(Financiamiento!$F$28/12,1,Financiamiento!$F$32*12,Financiamiento!$F50))</f>
        <v>0</v>
      </c>
      <c r="AE83" s="338">
        <f>-IF(Financiamiento!$F$32*12+$A82&lt;=pagoint!AE$11,0,IPMT(Financiamiento!$F$28/12,1,Financiamiento!$F$32*12,Financiamiento!$F50))</f>
        <v>0</v>
      </c>
      <c r="AF83" s="338">
        <f>-IF(Financiamiento!$F$32*12+$A82&lt;=pagoint!AF$11,0,IPMT(Financiamiento!$F$28/12,1,Financiamiento!$F$32*12,Financiamiento!$F50))</f>
        <v>0</v>
      </c>
      <c r="AG83" s="338">
        <f>-IF(Financiamiento!$F$32*12+$A82&lt;=pagoint!AG$11,0,IPMT(Financiamiento!$F$28/12,1,Financiamiento!$F$32*12,Financiamiento!$F50))</f>
        <v>0</v>
      </c>
      <c r="AH83" s="338">
        <f>-IF(Financiamiento!$F$32*12+$A82&lt;=pagoint!AH$11,0,IPMT(Financiamiento!$F$28/12,1,Financiamiento!$F$32*12,Financiamiento!$F50))</f>
        <v>0</v>
      </c>
      <c r="AI83" s="338">
        <f>-IF(Financiamiento!$F$32*12+$A82&lt;=pagoint!AI$11,0,IPMT(Financiamiento!$F$28/12,1,Financiamiento!$F$32*12,Financiamiento!$F50))</f>
        <v>0</v>
      </c>
      <c r="AJ83" s="338">
        <f>-IF(Financiamiento!$F$32*12+$A82&lt;=pagoint!AJ$11,0,IPMT(Financiamiento!$F$28/12,1,Financiamiento!$F$32*12,Financiamiento!$F50))</f>
        <v>0</v>
      </c>
      <c r="AK83" s="338">
        <f>-IF(Financiamiento!$F$32*12+$A82&lt;=pagoint!AK$11,0,IPMT(Financiamiento!$F$28/12,1,Financiamiento!$F$32*12,Financiamiento!$F50))</f>
        <v>0</v>
      </c>
      <c r="AL83" s="338">
        <f>-IF(Financiamiento!$F$32*12+$A82&lt;=pagoint!AL$11,0,IPMT(Financiamiento!$F$28/12,1,Financiamiento!$F$32*12,Financiamiento!$F50))</f>
        <v>0</v>
      </c>
      <c r="AM83" s="338">
        <f>-IF(Financiamiento!$F$32*12+$A82&lt;=pagoint!AM$11,0,IPMT(Financiamiento!$F$28/12,1,Financiamiento!$F$32*12,Financiamiento!$F50))</f>
        <v>0</v>
      </c>
      <c r="AN83" s="338">
        <f>-IF(Financiamiento!$F$32*12+$A82&lt;=pagoint!AN$11,0,IPMT(Financiamiento!$F$28/12,1,Financiamiento!$F$32*12,Financiamiento!$F50))</f>
        <v>0</v>
      </c>
      <c r="AO83" s="338">
        <f>-IF(Financiamiento!$F$32*12+$A82&lt;=pagoint!AO$11,0,IPMT(Financiamiento!$F$28/12,1,Financiamiento!$F$32*12,Financiamiento!$F50))</f>
        <v>0</v>
      </c>
      <c r="AP83" s="338">
        <f>-IF(Financiamiento!$F$32*12+$A82&lt;=pagoint!AP$11,0,IPMT(Financiamiento!$F$28/12,1,Financiamiento!$F$32*12,Financiamiento!$F50))</f>
        <v>0</v>
      </c>
      <c r="AQ83" s="338">
        <f>-IF(Financiamiento!$F$32*12+$A82&lt;=pagoint!AQ$11,0,IPMT(Financiamiento!$F$28/12,1,Financiamiento!$F$32*12,Financiamiento!$F50))</f>
        <v>0</v>
      </c>
      <c r="AR83" s="338">
        <f>-IF(Financiamiento!$F$32*12+$A82&lt;=pagoint!AR$11,0,IPMT(Financiamiento!$F$28/12,1,Financiamiento!$F$32*12,Financiamiento!$F50))</f>
        <v>0</v>
      </c>
      <c r="AS83" s="338">
        <f>-IF(Financiamiento!$F$32*12+$A82&lt;=pagoint!AS$11,0,IPMT(Financiamiento!$F$28/12,1,Financiamiento!$F$32*12,Financiamiento!$F50))</f>
        <v>0</v>
      </c>
      <c r="AT83" s="338">
        <f>-IF(Financiamiento!$F$32*12+$A82&lt;=pagoint!AT$11,0,IPMT(Financiamiento!$F$28/12,1,Financiamiento!$F$32*12,Financiamiento!$F50))</f>
        <v>0</v>
      </c>
      <c r="AU83" s="338">
        <f>-IF(Financiamiento!$F$32*12+$A82&lt;=pagoint!AU$11,0,IPMT(Financiamiento!$F$28/12,1,Financiamiento!$F$32*12,Financiamiento!$F50))</f>
        <v>0</v>
      </c>
      <c r="AV83" s="338">
        <f>-IF(Financiamiento!$F$32*12+$A82&lt;=pagoint!AV$11,0,IPMT(Financiamiento!$F$28/12,1,Financiamiento!$F$32*12,Financiamiento!$F50))</f>
        <v>0</v>
      </c>
      <c r="AW83" s="338">
        <f>-IF(Financiamiento!$F$32*12+$A82&lt;=pagoint!AW$11,0,IPMT(Financiamiento!$F$28/12,1,Financiamiento!$F$32*12,Financiamiento!$F50))</f>
        <v>0</v>
      </c>
      <c r="AX83" s="338">
        <f>-IF(Financiamiento!$F$32*12+$A82&lt;=pagoint!AX$11,0,IPMT(Financiamiento!$F$28/12,1,Financiamiento!$F$32*12,Financiamiento!$F50))</f>
        <v>0</v>
      </c>
      <c r="AY83" s="338">
        <f>-IF(Financiamiento!$F$32*12+$A82&lt;=pagoint!AY$11,0,IPMT(Financiamiento!$F$28/12,1,Financiamiento!$F$32*12,Financiamiento!$F50))</f>
        <v>0</v>
      </c>
      <c r="AZ83" s="338">
        <f>-IF(Financiamiento!$F$32*12+$A82&lt;=pagoint!AZ$11,0,IPMT(Financiamiento!$F$28/12,1,Financiamiento!$F$32*12,Financiamiento!$F50))</f>
        <v>0</v>
      </c>
      <c r="BA83" s="338">
        <f>-IF(Financiamiento!$F$32*12+$A82&lt;=pagoint!BA$11,0,IPMT(Financiamiento!$F$28/12,1,Financiamiento!$F$32*12,Financiamiento!$F50))</f>
        <v>0</v>
      </c>
      <c r="BB83" s="338">
        <f>-IF(Financiamiento!$F$32*12+$A82&lt;=pagoint!BB$11,0,IPMT(Financiamiento!$F$28/12,1,Financiamiento!$F$32*12,Financiamiento!$F50))</f>
        <v>0</v>
      </c>
      <c r="BC83" s="338">
        <f>-IF(Financiamiento!$F$32*12+$A82&lt;=pagoint!BC$11,0,IPMT(Financiamiento!$F$28/12,1,Financiamiento!$F$32*12,Financiamiento!$F50))</f>
        <v>0</v>
      </c>
      <c r="BD83" s="338">
        <f>-IF(Financiamiento!$F$32*12+$A82&lt;=pagoint!BD$11,0,IPMT(Financiamiento!$F$28/12,1,Financiamiento!$F$32*12,Financiamiento!$F50))</f>
        <v>0</v>
      </c>
      <c r="BE83" s="338">
        <f>-IF(Financiamiento!$F$32*12+$A82&lt;=pagoint!BE$11,0,IPMT(Financiamiento!$F$28/12,1,Financiamiento!$F$32*12,Financiamiento!$F50))</f>
        <v>0</v>
      </c>
      <c r="BF83" s="338">
        <f>-IF(Financiamiento!$F$32*12+$A82&lt;=pagoint!BF$11,0,IPMT(Financiamiento!$F$28/12,1,Financiamiento!$F$32*12,Financiamiento!$F50))</f>
        <v>0</v>
      </c>
      <c r="BG83" s="338">
        <f>-IF(Financiamiento!$F$32*12+$A82&lt;=pagoint!BG$11,0,IPMT(Financiamiento!$F$28/12,1,Financiamiento!$F$32*12,Financiamiento!$F50))</f>
        <v>0</v>
      </c>
      <c r="BH83" s="338">
        <f>-IF(Financiamiento!$F$32*12+$A82&lt;=pagoint!BH$11,0,IPMT(Financiamiento!$F$28/12,1,Financiamiento!$F$32*12,Financiamiento!$F50))</f>
        <v>0</v>
      </c>
      <c r="BI83" s="338">
        <f>-IF(Financiamiento!$F$32*12+$A82&lt;=pagoint!BI$11,0,IPMT(Financiamiento!$F$28/12,1,Financiamiento!$F$32*12,Financiamiento!$F50))</f>
        <v>0</v>
      </c>
      <c r="BJ83" s="338">
        <f>-IF(Financiamiento!$F$32*12+$A82&lt;=pagoint!BJ$11,0,IPMT(Financiamiento!$F$28/12,1,Financiamiento!$F$32*12,Financiamiento!$F50))</f>
        <v>0</v>
      </c>
    </row>
    <row r="84" spans="1:62">
      <c r="A84" s="338">
        <v>9</v>
      </c>
      <c r="B84" s="337" t="s">
        <v>164</v>
      </c>
      <c r="K84" s="338">
        <f>-IF(Financiamiento!$F$32*12+$A83&lt;=pagoint!K$11,0,IPMT(Financiamiento!$F$28/12,1,Financiamiento!$F$32*12,Financiamiento!$F51))</f>
        <v>0</v>
      </c>
      <c r="L84" s="338">
        <f>-IF(Financiamiento!$F$32*12+$A83&lt;=pagoint!L$11,0,IPMT(Financiamiento!$F$28/12,1,Financiamiento!$F$32*12,Financiamiento!$F51))</f>
        <v>0</v>
      </c>
      <c r="M84" s="338">
        <f>-IF(Financiamiento!$F$32*12+$A83&lt;=pagoint!M$11,0,IPMT(Financiamiento!$F$28/12,1,Financiamiento!$F$32*12,Financiamiento!$F51))</f>
        <v>0</v>
      </c>
      <c r="N84" s="338">
        <f>-IF(Financiamiento!$F$32*12+$A83&lt;=pagoint!N$11,0,IPMT(Financiamiento!$F$28/12,1,Financiamiento!$F$32*12,Financiamiento!$F51))</f>
        <v>0</v>
      </c>
      <c r="O84" s="338">
        <f>-IF(Financiamiento!$F$32*12+$A83&lt;=pagoint!O$11,0,IPMT(Financiamiento!$F$28/12,1,Financiamiento!$F$32*12,Financiamiento!$F51))</f>
        <v>0</v>
      </c>
      <c r="P84" s="338">
        <f>-IF(Financiamiento!$F$32*12+$A83&lt;=pagoint!P$11,0,IPMT(Financiamiento!$F$28/12,1,Financiamiento!$F$32*12,Financiamiento!$F51))</f>
        <v>0</v>
      </c>
      <c r="Q84" s="338">
        <f>-IF(Financiamiento!$F$32*12+$A83&lt;=pagoint!Q$11,0,IPMT(Financiamiento!$F$28/12,1,Financiamiento!$F$32*12,Financiamiento!$F51))</f>
        <v>0</v>
      </c>
      <c r="R84" s="338">
        <f>-IF(Financiamiento!$F$32*12+$A83&lt;=pagoint!R$11,0,IPMT(Financiamiento!$F$28/12,1,Financiamiento!$F$32*12,Financiamiento!$F51))</f>
        <v>0</v>
      </c>
      <c r="S84" s="338">
        <f>-IF(Financiamiento!$F$32*12+$A83&lt;=pagoint!S$11,0,IPMT(Financiamiento!$F$28/12,1,Financiamiento!$F$32*12,Financiamiento!$F51))</f>
        <v>0</v>
      </c>
      <c r="T84" s="338">
        <f>-IF(Financiamiento!$F$32*12+$A83&lt;=pagoint!T$11,0,IPMT(Financiamiento!$F$28/12,1,Financiamiento!$F$32*12,Financiamiento!$F51))</f>
        <v>0</v>
      </c>
      <c r="U84" s="338">
        <f>-IF(Financiamiento!$F$32*12+$A83&lt;=pagoint!U$11,0,IPMT(Financiamiento!$F$28/12,1,Financiamiento!$F$32*12,Financiamiento!$F51))</f>
        <v>0</v>
      </c>
      <c r="V84" s="338">
        <f>-IF(Financiamiento!$F$32*12+$A83&lt;=pagoint!V$11,0,IPMT(Financiamiento!$F$28/12,1,Financiamiento!$F$32*12,Financiamiento!$F51))</f>
        <v>0</v>
      </c>
      <c r="W84" s="338">
        <f>-IF(Financiamiento!$F$32*12+$A83&lt;=pagoint!W$11,0,IPMT(Financiamiento!$F$28/12,1,Financiamiento!$F$32*12,Financiamiento!$F51))</f>
        <v>0</v>
      </c>
      <c r="X84" s="338">
        <f>-IF(Financiamiento!$F$32*12+$A83&lt;=pagoint!X$11,0,IPMT(Financiamiento!$F$28/12,1,Financiamiento!$F$32*12,Financiamiento!$F51))</f>
        <v>0</v>
      </c>
      <c r="Y84" s="338">
        <f>-IF(Financiamiento!$F$32*12+$A83&lt;=pagoint!Y$11,0,IPMT(Financiamiento!$F$28/12,1,Financiamiento!$F$32*12,Financiamiento!$F51))</f>
        <v>0</v>
      </c>
      <c r="Z84" s="338">
        <f>-IF(Financiamiento!$F$32*12+$A83&lt;=pagoint!Z$11,0,IPMT(Financiamiento!$F$28/12,1,Financiamiento!$F$32*12,Financiamiento!$F51))</f>
        <v>0</v>
      </c>
      <c r="AA84" s="338">
        <f>-IF(Financiamiento!$F$32*12+$A83&lt;=pagoint!AA$11,0,IPMT(Financiamiento!$F$28/12,1,Financiamiento!$F$32*12,Financiamiento!$F51))</f>
        <v>0</v>
      </c>
      <c r="AB84" s="338">
        <f>-IF(Financiamiento!$F$32*12+$A83&lt;=pagoint!AB$11,0,IPMT(Financiamiento!$F$28/12,1,Financiamiento!$F$32*12,Financiamiento!$F51))</f>
        <v>0</v>
      </c>
      <c r="AC84" s="338">
        <f>-IF(Financiamiento!$F$32*12+$A83&lt;=pagoint!AC$11,0,IPMT(Financiamiento!$F$28/12,1,Financiamiento!$F$32*12,Financiamiento!$F51))</f>
        <v>0</v>
      </c>
      <c r="AD84" s="338">
        <f>-IF(Financiamiento!$F$32*12+$A83&lt;=pagoint!AD$11,0,IPMT(Financiamiento!$F$28/12,1,Financiamiento!$F$32*12,Financiamiento!$F51))</f>
        <v>0</v>
      </c>
      <c r="AE84" s="338">
        <f>-IF(Financiamiento!$F$32*12+$A83&lt;=pagoint!AE$11,0,IPMT(Financiamiento!$F$28/12,1,Financiamiento!$F$32*12,Financiamiento!$F51))</f>
        <v>0</v>
      </c>
      <c r="AF84" s="338">
        <f>-IF(Financiamiento!$F$32*12+$A83&lt;=pagoint!AF$11,0,IPMT(Financiamiento!$F$28/12,1,Financiamiento!$F$32*12,Financiamiento!$F51))</f>
        <v>0</v>
      </c>
      <c r="AG84" s="338">
        <f>-IF(Financiamiento!$F$32*12+$A83&lt;=pagoint!AG$11,0,IPMT(Financiamiento!$F$28/12,1,Financiamiento!$F$32*12,Financiamiento!$F51))</f>
        <v>0</v>
      </c>
      <c r="AH84" s="338">
        <f>-IF(Financiamiento!$F$32*12+$A83&lt;=pagoint!AH$11,0,IPMT(Financiamiento!$F$28/12,1,Financiamiento!$F$32*12,Financiamiento!$F51))</f>
        <v>0</v>
      </c>
      <c r="AI84" s="338">
        <f>-IF(Financiamiento!$F$32*12+$A83&lt;=pagoint!AI$11,0,IPMT(Financiamiento!$F$28/12,1,Financiamiento!$F$32*12,Financiamiento!$F51))</f>
        <v>0</v>
      </c>
      <c r="AJ84" s="338">
        <f>-IF(Financiamiento!$F$32*12+$A83&lt;=pagoint!AJ$11,0,IPMT(Financiamiento!$F$28/12,1,Financiamiento!$F$32*12,Financiamiento!$F51))</f>
        <v>0</v>
      </c>
      <c r="AK84" s="338">
        <f>-IF(Financiamiento!$F$32*12+$A83&lt;=pagoint!AK$11,0,IPMT(Financiamiento!$F$28/12,1,Financiamiento!$F$32*12,Financiamiento!$F51))</f>
        <v>0</v>
      </c>
      <c r="AL84" s="338">
        <f>-IF(Financiamiento!$F$32*12+$A83&lt;=pagoint!AL$11,0,IPMT(Financiamiento!$F$28/12,1,Financiamiento!$F$32*12,Financiamiento!$F51))</f>
        <v>0</v>
      </c>
      <c r="AM84" s="338">
        <f>-IF(Financiamiento!$F$32*12+$A83&lt;=pagoint!AM$11,0,IPMT(Financiamiento!$F$28/12,1,Financiamiento!$F$32*12,Financiamiento!$F51))</f>
        <v>0</v>
      </c>
      <c r="AN84" s="338">
        <f>-IF(Financiamiento!$F$32*12+$A83&lt;=pagoint!AN$11,0,IPMT(Financiamiento!$F$28/12,1,Financiamiento!$F$32*12,Financiamiento!$F51))</f>
        <v>0</v>
      </c>
      <c r="AO84" s="338">
        <f>-IF(Financiamiento!$F$32*12+$A83&lt;=pagoint!AO$11,0,IPMT(Financiamiento!$F$28/12,1,Financiamiento!$F$32*12,Financiamiento!$F51))</f>
        <v>0</v>
      </c>
      <c r="AP84" s="338">
        <f>-IF(Financiamiento!$F$32*12+$A83&lt;=pagoint!AP$11,0,IPMT(Financiamiento!$F$28/12,1,Financiamiento!$F$32*12,Financiamiento!$F51))</f>
        <v>0</v>
      </c>
      <c r="AQ84" s="338">
        <f>-IF(Financiamiento!$F$32*12+$A83&lt;=pagoint!AQ$11,0,IPMT(Financiamiento!$F$28/12,1,Financiamiento!$F$32*12,Financiamiento!$F51))</f>
        <v>0</v>
      </c>
      <c r="AR84" s="338">
        <f>-IF(Financiamiento!$F$32*12+$A83&lt;=pagoint!AR$11,0,IPMT(Financiamiento!$F$28/12,1,Financiamiento!$F$32*12,Financiamiento!$F51))</f>
        <v>0</v>
      </c>
      <c r="AS84" s="338">
        <f>-IF(Financiamiento!$F$32*12+$A83&lt;=pagoint!AS$11,0,IPMT(Financiamiento!$F$28/12,1,Financiamiento!$F$32*12,Financiamiento!$F51))</f>
        <v>0</v>
      </c>
      <c r="AT84" s="338">
        <f>-IF(Financiamiento!$F$32*12+$A83&lt;=pagoint!AT$11,0,IPMT(Financiamiento!$F$28/12,1,Financiamiento!$F$32*12,Financiamiento!$F51))</f>
        <v>0</v>
      </c>
      <c r="AU84" s="338">
        <f>-IF(Financiamiento!$F$32*12+$A83&lt;=pagoint!AU$11,0,IPMT(Financiamiento!$F$28/12,1,Financiamiento!$F$32*12,Financiamiento!$F51))</f>
        <v>0</v>
      </c>
      <c r="AV84" s="338">
        <f>-IF(Financiamiento!$F$32*12+$A83&lt;=pagoint!AV$11,0,IPMT(Financiamiento!$F$28/12,1,Financiamiento!$F$32*12,Financiamiento!$F51))</f>
        <v>0</v>
      </c>
      <c r="AW84" s="338">
        <f>-IF(Financiamiento!$F$32*12+$A83&lt;=pagoint!AW$11,0,IPMT(Financiamiento!$F$28/12,1,Financiamiento!$F$32*12,Financiamiento!$F51))</f>
        <v>0</v>
      </c>
      <c r="AX84" s="338">
        <f>-IF(Financiamiento!$F$32*12+$A83&lt;=pagoint!AX$11,0,IPMT(Financiamiento!$F$28/12,1,Financiamiento!$F$32*12,Financiamiento!$F51))</f>
        <v>0</v>
      </c>
      <c r="AY84" s="338">
        <f>-IF(Financiamiento!$F$32*12+$A83&lt;=pagoint!AY$11,0,IPMT(Financiamiento!$F$28/12,1,Financiamiento!$F$32*12,Financiamiento!$F51))</f>
        <v>0</v>
      </c>
      <c r="AZ84" s="338">
        <f>-IF(Financiamiento!$F$32*12+$A83&lt;=pagoint!AZ$11,0,IPMT(Financiamiento!$F$28/12,1,Financiamiento!$F$32*12,Financiamiento!$F51))</f>
        <v>0</v>
      </c>
      <c r="BA84" s="338">
        <f>-IF(Financiamiento!$F$32*12+$A83&lt;=pagoint!BA$11,0,IPMT(Financiamiento!$F$28/12,1,Financiamiento!$F$32*12,Financiamiento!$F51))</f>
        <v>0</v>
      </c>
      <c r="BB84" s="338">
        <f>-IF(Financiamiento!$F$32*12+$A83&lt;=pagoint!BB$11,0,IPMT(Financiamiento!$F$28/12,1,Financiamiento!$F$32*12,Financiamiento!$F51))</f>
        <v>0</v>
      </c>
      <c r="BC84" s="338">
        <f>-IF(Financiamiento!$F$32*12+$A83&lt;=pagoint!BC$11,0,IPMT(Financiamiento!$F$28/12,1,Financiamiento!$F$32*12,Financiamiento!$F51))</f>
        <v>0</v>
      </c>
      <c r="BD84" s="338">
        <f>-IF(Financiamiento!$F$32*12+$A83&lt;=pagoint!BD$11,0,IPMT(Financiamiento!$F$28/12,1,Financiamiento!$F$32*12,Financiamiento!$F51))</f>
        <v>0</v>
      </c>
      <c r="BE84" s="338">
        <f>-IF(Financiamiento!$F$32*12+$A83&lt;=pagoint!BE$11,0,IPMT(Financiamiento!$F$28/12,1,Financiamiento!$F$32*12,Financiamiento!$F51))</f>
        <v>0</v>
      </c>
      <c r="BF84" s="338">
        <f>-IF(Financiamiento!$F$32*12+$A83&lt;=pagoint!BF$11,0,IPMT(Financiamiento!$F$28/12,1,Financiamiento!$F$32*12,Financiamiento!$F51))</f>
        <v>0</v>
      </c>
      <c r="BG84" s="338">
        <f>-IF(Financiamiento!$F$32*12+$A83&lt;=pagoint!BG$11,0,IPMT(Financiamiento!$F$28/12,1,Financiamiento!$F$32*12,Financiamiento!$F51))</f>
        <v>0</v>
      </c>
      <c r="BH84" s="338">
        <f>-IF(Financiamiento!$F$32*12+$A83&lt;=pagoint!BH$11,0,IPMT(Financiamiento!$F$28/12,1,Financiamiento!$F$32*12,Financiamiento!$F51))</f>
        <v>0</v>
      </c>
      <c r="BI84" s="338">
        <f>-IF(Financiamiento!$F$32*12+$A83&lt;=pagoint!BI$11,0,IPMT(Financiamiento!$F$28/12,1,Financiamiento!$F$32*12,Financiamiento!$F51))</f>
        <v>0</v>
      </c>
      <c r="BJ84" s="338">
        <f>-IF(Financiamiento!$F$32*12+$A83&lt;=pagoint!BJ$11,0,IPMT(Financiamiento!$F$28/12,1,Financiamiento!$F$32*12,Financiamiento!$F51))</f>
        <v>0</v>
      </c>
    </row>
    <row r="85" spans="1:62">
      <c r="A85" s="338">
        <v>10</v>
      </c>
      <c r="B85" s="337" t="s">
        <v>165</v>
      </c>
      <c r="L85" s="338">
        <f>-IF(Financiamiento!$F$32*12+$A84&lt;=pagoint!L$11,0,IPMT(Financiamiento!$F$28/12,1,Financiamiento!$F$32*12,Financiamiento!$F52))</f>
        <v>0</v>
      </c>
      <c r="M85" s="338">
        <f>-IF(Financiamiento!$F$32*12+$A84&lt;=pagoint!M$11,0,IPMT(Financiamiento!$F$28/12,1,Financiamiento!$F$32*12,Financiamiento!$F52))</f>
        <v>0</v>
      </c>
      <c r="N85" s="338">
        <f>-IF(Financiamiento!$F$32*12+$A84&lt;=pagoint!N$11,0,IPMT(Financiamiento!$F$28/12,1,Financiamiento!$F$32*12,Financiamiento!$F52))</f>
        <v>0</v>
      </c>
      <c r="O85" s="338">
        <f>-IF(Financiamiento!$F$32*12+$A84&lt;=pagoint!O$11,0,IPMT(Financiamiento!$F$28/12,1,Financiamiento!$F$32*12,Financiamiento!$F52))</f>
        <v>0</v>
      </c>
      <c r="P85" s="338">
        <f>-IF(Financiamiento!$F$32*12+$A84&lt;=pagoint!P$11,0,IPMT(Financiamiento!$F$28/12,1,Financiamiento!$F$32*12,Financiamiento!$F52))</f>
        <v>0</v>
      </c>
      <c r="Q85" s="338">
        <f>-IF(Financiamiento!$F$32*12+$A84&lt;=pagoint!Q$11,0,IPMT(Financiamiento!$F$28/12,1,Financiamiento!$F$32*12,Financiamiento!$F52))</f>
        <v>0</v>
      </c>
      <c r="R85" s="338">
        <f>-IF(Financiamiento!$F$32*12+$A84&lt;=pagoint!R$11,0,IPMT(Financiamiento!$F$28/12,1,Financiamiento!$F$32*12,Financiamiento!$F52))</f>
        <v>0</v>
      </c>
      <c r="S85" s="338">
        <f>-IF(Financiamiento!$F$32*12+$A84&lt;=pagoint!S$11,0,IPMT(Financiamiento!$F$28/12,1,Financiamiento!$F$32*12,Financiamiento!$F52))</f>
        <v>0</v>
      </c>
      <c r="T85" s="338">
        <f>-IF(Financiamiento!$F$32*12+$A84&lt;=pagoint!T$11,0,IPMT(Financiamiento!$F$28/12,1,Financiamiento!$F$32*12,Financiamiento!$F52))</f>
        <v>0</v>
      </c>
      <c r="U85" s="338">
        <f>-IF(Financiamiento!$F$32*12+$A84&lt;=pagoint!U$11,0,IPMT(Financiamiento!$F$28/12,1,Financiamiento!$F$32*12,Financiamiento!$F52))</f>
        <v>0</v>
      </c>
      <c r="V85" s="338">
        <f>-IF(Financiamiento!$F$32*12+$A84&lt;=pagoint!V$11,0,IPMT(Financiamiento!$F$28/12,1,Financiamiento!$F$32*12,Financiamiento!$F52))</f>
        <v>0</v>
      </c>
      <c r="W85" s="338">
        <f>-IF(Financiamiento!$F$32*12+$A84&lt;=pagoint!W$11,0,IPMT(Financiamiento!$F$28/12,1,Financiamiento!$F$32*12,Financiamiento!$F52))</f>
        <v>0</v>
      </c>
      <c r="X85" s="338">
        <f>-IF(Financiamiento!$F$32*12+$A84&lt;=pagoint!X$11,0,IPMT(Financiamiento!$F$28/12,1,Financiamiento!$F$32*12,Financiamiento!$F52))</f>
        <v>0</v>
      </c>
      <c r="Y85" s="338">
        <f>-IF(Financiamiento!$F$32*12+$A84&lt;=pagoint!Y$11,0,IPMT(Financiamiento!$F$28/12,1,Financiamiento!$F$32*12,Financiamiento!$F52))</f>
        <v>0</v>
      </c>
      <c r="Z85" s="338">
        <f>-IF(Financiamiento!$F$32*12+$A84&lt;=pagoint!Z$11,0,IPMT(Financiamiento!$F$28/12,1,Financiamiento!$F$32*12,Financiamiento!$F52))</f>
        <v>0</v>
      </c>
      <c r="AA85" s="338">
        <f>-IF(Financiamiento!$F$32*12+$A84&lt;=pagoint!AA$11,0,IPMT(Financiamiento!$F$28/12,1,Financiamiento!$F$32*12,Financiamiento!$F52))</f>
        <v>0</v>
      </c>
      <c r="AB85" s="338">
        <f>-IF(Financiamiento!$F$32*12+$A84&lt;=pagoint!AB$11,0,IPMT(Financiamiento!$F$28/12,1,Financiamiento!$F$32*12,Financiamiento!$F52))</f>
        <v>0</v>
      </c>
      <c r="AC85" s="338">
        <f>-IF(Financiamiento!$F$32*12+$A84&lt;=pagoint!AC$11,0,IPMT(Financiamiento!$F$28/12,1,Financiamiento!$F$32*12,Financiamiento!$F52))</f>
        <v>0</v>
      </c>
      <c r="AD85" s="338">
        <f>-IF(Financiamiento!$F$32*12+$A84&lt;=pagoint!AD$11,0,IPMT(Financiamiento!$F$28/12,1,Financiamiento!$F$32*12,Financiamiento!$F52))</f>
        <v>0</v>
      </c>
      <c r="AE85" s="338">
        <f>-IF(Financiamiento!$F$32*12+$A84&lt;=pagoint!AE$11,0,IPMT(Financiamiento!$F$28/12,1,Financiamiento!$F$32*12,Financiamiento!$F52))</f>
        <v>0</v>
      </c>
      <c r="AF85" s="338">
        <f>-IF(Financiamiento!$F$32*12+$A84&lt;=pagoint!AF$11,0,IPMT(Financiamiento!$F$28/12,1,Financiamiento!$F$32*12,Financiamiento!$F52))</f>
        <v>0</v>
      </c>
      <c r="AG85" s="338">
        <f>-IF(Financiamiento!$F$32*12+$A84&lt;=pagoint!AG$11,0,IPMT(Financiamiento!$F$28/12,1,Financiamiento!$F$32*12,Financiamiento!$F52))</f>
        <v>0</v>
      </c>
      <c r="AH85" s="338">
        <f>-IF(Financiamiento!$F$32*12+$A84&lt;=pagoint!AH$11,0,IPMT(Financiamiento!$F$28/12,1,Financiamiento!$F$32*12,Financiamiento!$F52))</f>
        <v>0</v>
      </c>
      <c r="AI85" s="338">
        <f>-IF(Financiamiento!$F$32*12+$A84&lt;=pagoint!AI$11,0,IPMT(Financiamiento!$F$28/12,1,Financiamiento!$F$32*12,Financiamiento!$F52))</f>
        <v>0</v>
      </c>
      <c r="AJ85" s="338">
        <f>-IF(Financiamiento!$F$32*12+$A84&lt;=pagoint!AJ$11,0,IPMT(Financiamiento!$F$28/12,1,Financiamiento!$F$32*12,Financiamiento!$F52))</f>
        <v>0</v>
      </c>
      <c r="AK85" s="338">
        <f>-IF(Financiamiento!$F$32*12+$A84&lt;=pagoint!AK$11,0,IPMT(Financiamiento!$F$28/12,1,Financiamiento!$F$32*12,Financiamiento!$F52))</f>
        <v>0</v>
      </c>
      <c r="AL85" s="338">
        <f>-IF(Financiamiento!$F$32*12+$A84&lt;=pagoint!AL$11,0,IPMT(Financiamiento!$F$28/12,1,Financiamiento!$F$32*12,Financiamiento!$F52))</f>
        <v>0</v>
      </c>
      <c r="AM85" s="338">
        <f>-IF(Financiamiento!$F$32*12+$A84&lt;=pagoint!AM$11,0,IPMT(Financiamiento!$F$28/12,1,Financiamiento!$F$32*12,Financiamiento!$F52))</f>
        <v>0</v>
      </c>
      <c r="AN85" s="338">
        <f>-IF(Financiamiento!$F$32*12+$A84&lt;=pagoint!AN$11,0,IPMT(Financiamiento!$F$28/12,1,Financiamiento!$F$32*12,Financiamiento!$F52))</f>
        <v>0</v>
      </c>
      <c r="AO85" s="338">
        <f>-IF(Financiamiento!$F$32*12+$A84&lt;=pagoint!AO$11,0,IPMT(Financiamiento!$F$28/12,1,Financiamiento!$F$32*12,Financiamiento!$F52))</f>
        <v>0</v>
      </c>
      <c r="AP85" s="338">
        <f>-IF(Financiamiento!$F$32*12+$A84&lt;=pagoint!AP$11,0,IPMT(Financiamiento!$F$28/12,1,Financiamiento!$F$32*12,Financiamiento!$F52))</f>
        <v>0</v>
      </c>
      <c r="AQ85" s="338">
        <f>-IF(Financiamiento!$F$32*12+$A84&lt;=pagoint!AQ$11,0,IPMT(Financiamiento!$F$28/12,1,Financiamiento!$F$32*12,Financiamiento!$F52))</f>
        <v>0</v>
      </c>
      <c r="AR85" s="338">
        <f>-IF(Financiamiento!$F$32*12+$A84&lt;=pagoint!AR$11,0,IPMT(Financiamiento!$F$28/12,1,Financiamiento!$F$32*12,Financiamiento!$F52))</f>
        <v>0</v>
      </c>
      <c r="AS85" s="338">
        <f>-IF(Financiamiento!$F$32*12+$A84&lt;=pagoint!AS$11,0,IPMT(Financiamiento!$F$28/12,1,Financiamiento!$F$32*12,Financiamiento!$F52))</f>
        <v>0</v>
      </c>
      <c r="AT85" s="338">
        <f>-IF(Financiamiento!$F$32*12+$A84&lt;=pagoint!AT$11,0,IPMT(Financiamiento!$F$28/12,1,Financiamiento!$F$32*12,Financiamiento!$F52))</f>
        <v>0</v>
      </c>
      <c r="AU85" s="338">
        <f>-IF(Financiamiento!$F$32*12+$A84&lt;=pagoint!AU$11,0,IPMT(Financiamiento!$F$28/12,1,Financiamiento!$F$32*12,Financiamiento!$F52))</f>
        <v>0</v>
      </c>
      <c r="AV85" s="338">
        <f>-IF(Financiamiento!$F$32*12+$A84&lt;=pagoint!AV$11,0,IPMT(Financiamiento!$F$28/12,1,Financiamiento!$F$32*12,Financiamiento!$F52))</f>
        <v>0</v>
      </c>
      <c r="AW85" s="338">
        <f>-IF(Financiamiento!$F$32*12+$A84&lt;=pagoint!AW$11,0,IPMT(Financiamiento!$F$28/12,1,Financiamiento!$F$32*12,Financiamiento!$F52))</f>
        <v>0</v>
      </c>
      <c r="AX85" s="338">
        <f>-IF(Financiamiento!$F$32*12+$A84&lt;=pagoint!AX$11,0,IPMT(Financiamiento!$F$28/12,1,Financiamiento!$F$32*12,Financiamiento!$F52))</f>
        <v>0</v>
      </c>
      <c r="AY85" s="338">
        <f>-IF(Financiamiento!$F$32*12+$A84&lt;=pagoint!AY$11,0,IPMT(Financiamiento!$F$28/12,1,Financiamiento!$F$32*12,Financiamiento!$F52))</f>
        <v>0</v>
      </c>
      <c r="AZ85" s="338">
        <f>-IF(Financiamiento!$F$32*12+$A84&lt;=pagoint!AZ$11,0,IPMT(Financiamiento!$F$28/12,1,Financiamiento!$F$32*12,Financiamiento!$F52))</f>
        <v>0</v>
      </c>
      <c r="BA85" s="338">
        <f>-IF(Financiamiento!$F$32*12+$A84&lt;=pagoint!BA$11,0,IPMT(Financiamiento!$F$28/12,1,Financiamiento!$F$32*12,Financiamiento!$F52))</f>
        <v>0</v>
      </c>
      <c r="BB85" s="338">
        <f>-IF(Financiamiento!$F$32*12+$A84&lt;=pagoint!BB$11,0,IPMT(Financiamiento!$F$28/12,1,Financiamiento!$F$32*12,Financiamiento!$F52))</f>
        <v>0</v>
      </c>
      <c r="BC85" s="338">
        <f>-IF(Financiamiento!$F$32*12+$A84&lt;=pagoint!BC$11,0,IPMT(Financiamiento!$F$28/12,1,Financiamiento!$F$32*12,Financiamiento!$F52))</f>
        <v>0</v>
      </c>
      <c r="BD85" s="338">
        <f>-IF(Financiamiento!$F$32*12+$A84&lt;=pagoint!BD$11,0,IPMT(Financiamiento!$F$28/12,1,Financiamiento!$F$32*12,Financiamiento!$F52))</f>
        <v>0</v>
      </c>
      <c r="BE85" s="338">
        <f>-IF(Financiamiento!$F$32*12+$A84&lt;=pagoint!BE$11,0,IPMT(Financiamiento!$F$28/12,1,Financiamiento!$F$32*12,Financiamiento!$F52))</f>
        <v>0</v>
      </c>
      <c r="BF85" s="338">
        <f>-IF(Financiamiento!$F$32*12+$A84&lt;=pagoint!BF$11,0,IPMT(Financiamiento!$F$28/12,1,Financiamiento!$F$32*12,Financiamiento!$F52))</f>
        <v>0</v>
      </c>
      <c r="BG85" s="338">
        <f>-IF(Financiamiento!$F$32*12+$A84&lt;=pagoint!BG$11,0,IPMT(Financiamiento!$F$28/12,1,Financiamiento!$F$32*12,Financiamiento!$F52))</f>
        <v>0</v>
      </c>
      <c r="BH85" s="338">
        <f>-IF(Financiamiento!$F$32*12+$A84&lt;=pagoint!BH$11,0,IPMT(Financiamiento!$F$28/12,1,Financiamiento!$F$32*12,Financiamiento!$F52))</f>
        <v>0</v>
      </c>
      <c r="BI85" s="338">
        <f>-IF(Financiamiento!$F$32*12+$A84&lt;=pagoint!BI$11,0,IPMT(Financiamiento!$F$28/12,1,Financiamiento!$F$32*12,Financiamiento!$F52))</f>
        <v>0</v>
      </c>
      <c r="BJ85" s="338">
        <f>-IF(Financiamiento!$F$32*12+$A84&lt;=pagoint!BJ$11,0,IPMT(Financiamiento!$F$28/12,1,Financiamiento!$F$32*12,Financiamiento!$F52))</f>
        <v>0</v>
      </c>
    </row>
    <row r="86" spans="1:62">
      <c r="A86" s="338">
        <v>11</v>
      </c>
      <c r="B86" s="337" t="s">
        <v>166</v>
      </c>
      <c r="M86" s="338">
        <f>-IF(Financiamiento!$F$32*12+$A85&lt;=pagoint!M$11,0,IPMT(Financiamiento!$F$28/12,1,Financiamiento!$F$32*12,Financiamiento!$F53))</f>
        <v>0</v>
      </c>
      <c r="N86" s="338">
        <f>-IF(Financiamiento!$F$32*12+$A85&lt;=pagoint!N$11,0,IPMT(Financiamiento!$F$28/12,1,Financiamiento!$F$32*12,Financiamiento!$F53))</f>
        <v>0</v>
      </c>
      <c r="O86" s="338">
        <f>-IF(Financiamiento!$F$32*12+$A85&lt;=pagoint!O$11,0,IPMT(Financiamiento!$F$28/12,1,Financiamiento!$F$32*12,Financiamiento!$F53))</f>
        <v>0</v>
      </c>
      <c r="P86" s="338">
        <f>-IF(Financiamiento!$F$32*12+$A85&lt;=pagoint!P$11,0,IPMT(Financiamiento!$F$28/12,1,Financiamiento!$F$32*12,Financiamiento!$F53))</f>
        <v>0</v>
      </c>
      <c r="Q86" s="338">
        <f>-IF(Financiamiento!$F$32*12+$A85&lt;=pagoint!Q$11,0,IPMT(Financiamiento!$F$28/12,1,Financiamiento!$F$32*12,Financiamiento!$F53))</f>
        <v>0</v>
      </c>
      <c r="R86" s="338">
        <f>-IF(Financiamiento!$F$32*12+$A85&lt;=pagoint!R$11,0,IPMT(Financiamiento!$F$28/12,1,Financiamiento!$F$32*12,Financiamiento!$F53))</f>
        <v>0</v>
      </c>
      <c r="S86" s="338">
        <f>-IF(Financiamiento!$F$32*12+$A85&lt;=pagoint!S$11,0,IPMT(Financiamiento!$F$28/12,1,Financiamiento!$F$32*12,Financiamiento!$F53))</f>
        <v>0</v>
      </c>
      <c r="T86" s="338">
        <f>-IF(Financiamiento!$F$32*12+$A85&lt;=pagoint!T$11,0,IPMT(Financiamiento!$F$28/12,1,Financiamiento!$F$32*12,Financiamiento!$F53))</f>
        <v>0</v>
      </c>
      <c r="U86" s="338">
        <f>-IF(Financiamiento!$F$32*12+$A85&lt;=pagoint!U$11,0,IPMT(Financiamiento!$F$28/12,1,Financiamiento!$F$32*12,Financiamiento!$F53))</f>
        <v>0</v>
      </c>
      <c r="V86" s="338">
        <f>-IF(Financiamiento!$F$32*12+$A85&lt;=pagoint!V$11,0,IPMT(Financiamiento!$F$28/12,1,Financiamiento!$F$32*12,Financiamiento!$F53))</f>
        <v>0</v>
      </c>
      <c r="W86" s="338">
        <f>-IF(Financiamiento!$F$32*12+$A85&lt;=pagoint!W$11,0,IPMT(Financiamiento!$F$28/12,1,Financiamiento!$F$32*12,Financiamiento!$F53))</f>
        <v>0</v>
      </c>
      <c r="X86" s="338">
        <f>-IF(Financiamiento!$F$32*12+$A85&lt;=pagoint!X$11,0,IPMT(Financiamiento!$F$28/12,1,Financiamiento!$F$32*12,Financiamiento!$F53))</f>
        <v>0</v>
      </c>
      <c r="Y86" s="338">
        <f>-IF(Financiamiento!$F$32*12+$A85&lt;=pagoint!Y$11,0,IPMT(Financiamiento!$F$28/12,1,Financiamiento!$F$32*12,Financiamiento!$F53))</f>
        <v>0</v>
      </c>
      <c r="Z86" s="338">
        <f>-IF(Financiamiento!$F$32*12+$A85&lt;=pagoint!Z$11,0,IPMT(Financiamiento!$F$28/12,1,Financiamiento!$F$32*12,Financiamiento!$F53))</f>
        <v>0</v>
      </c>
      <c r="AA86" s="338">
        <f>-IF(Financiamiento!$F$32*12+$A85&lt;=pagoint!AA$11,0,IPMT(Financiamiento!$F$28/12,1,Financiamiento!$F$32*12,Financiamiento!$F53))</f>
        <v>0</v>
      </c>
      <c r="AB86" s="338">
        <f>-IF(Financiamiento!$F$32*12+$A85&lt;=pagoint!AB$11,0,IPMT(Financiamiento!$F$28/12,1,Financiamiento!$F$32*12,Financiamiento!$F53))</f>
        <v>0</v>
      </c>
      <c r="AC86" s="338">
        <f>-IF(Financiamiento!$F$32*12+$A85&lt;=pagoint!AC$11,0,IPMT(Financiamiento!$F$28/12,1,Financiamiento!$F$32*12,Financiamiento!$F53))</f>
        <v>0</v>
      </c>
      <c r="AD86" s="338">
        <f>-IF(Financiamiento!$F$32*12+$A85&lt;=pagoint!AD$11,0,IPMT(Financiamiento!$F$28/12,1,Financiamiento!$F$32*12,Financiamiento!$F53))</f>
        <v>0</v>
      </c>
      <c r="AE86" s="338">
        <f>-IF(Financiamiento!$F$32*12+$A85&lt;=pagoint!AE$11,0,IPMT(Financiamiento!$F$28/12,1,Financiamiento!$F$32*12,Financiamiento!$F53))</f>
        <v>0</v>
      </c>
      <c r="AF86" s="338">
        <f>-IF(Financiamiento!$F$32*12+$A85&lt;=pagoint!AF$11,0,IPMT(Financiamiento!$F$28/12,1,Financiamiento!$F$32*12,Financiamiento!$F53))</f>
        <v>0</v>
      </c>
      <c r="AG86" s="338">
        <f>-IF(Financiamiento!$F$32*12+$A85&lt;=pagoint!AG$11,0,IPMT(Financiamiento!$F$28/12,1,Financiamiento!$F$32*12,Financiamiento!$F53))</f>
        <v>0</v>
      </c>
      <c r="AH86" s="338">
        <f>-IF(Financiamiento!$F$32*12+$A85&lt;=pagoint!AH$11,0,IPMT(Financiamiento!$F$28/12,1,Financiamiento!$F$32*12,Financiamiento!$F53))</f>
        <v>0</v>
      </c>
      <c r="AI86" s="338">
        <f>-IF(Financiamiento!$F$32*12+$A85&lt;=pagoint!AI$11,0,IPMT(Financiamiento!$F$28/12,1,Financiamiento!$F$32*12,Financiamiento!$F53))</f>
        <v>0</v>
      </c>
      <c r="AJ86" s="338">
        <f>-IF(Financiamiento!$F$32*12+$A85&lt;=pagoint!AJ$11,0,IPMT(Financiamiento!$F$28/12,1,Financiamiento!$F$32*12,Financiamiento!$F53))</f>
        <v>0</v>
      </c>
      <c r="AK86" s="338">
        <f>-IF(Financiamiento!$F$32*12+$A85&lt;=pagoint!AK$11,0,IPMT(Financiamiento!$F$28/12,1,Financiamiento!$F$32*12,Financiamiento!$F53))</f>
        <v>0</v>
      </c>
      <c r="AL86" s="338">
        <f>-IF(Financiamiento!$F$32*12+$A85&lt;=pagoint!AL$11,0,IPMT(Financiamiento!$F$28/12,1,Financiamiento!$F$32*12,Financiamiento!$F53))</f>
        <v>0</v>
      </c>
      <c r="AM86" s="338">
        <f>-IF(Financiamiento!$F$32*12+$A85&lt;=pagoint!AM$11,0,IPMT(Financiamiento!$F$28/12,1,Financiamiento!$F$32*12,Financiamiento!$F53))</f>
        <v>0</v>
      </c>
      <c r="AN86" s="338">
        <f>-IF(Financiamiento!$F$32*12+$A85&lt;=pagoint!AN$11,0,IPMT(Financiamiento!$F$28/12,1,Financiamiento!$F$32*12,Financiamiento!$F53))</f>
        <v>0</v>
      </c>
      <c r="AO86" s="338">
        <f>-IF(Financiamiento!$F$32*12+$A85&lt;=pagoint!AO$11,0,IPMT(Financiamiento!$F$28/12,1,Financiamiento!$F$32*12,Financiamiento!$F53))</f>
        <v>0</v>
      </c>
      <c r="AP86" s="338">
        <f>-IF(Financiamiento!$F$32*12+$A85&lt;=pagoint!AP$11,0,IPMT(Financiamiento!$F$28/12,1,Financiamiento!$F$32*12,Financiamiento!$F53))</f>
        <v>0</v>
      </c>
      <c r="AQ86" s="338">
        <f>-IF(Financiamiento!$F$32*12+$A85&lt;=pagoint!AQ$11,0,IPMT(Financiamiento!$F$28/12,1,Financiamiento!$F$32*12,Financiamiento!$F53))</f>
        <v>0</v>
      </c>
      <c r="AR86" s="338">
        <f>-IF(Financiamiento!$F$32*12+$A85&lt;=pagoint!AR$11,0,IPMT(Financiamiento!$F$28/12,1,Financiamiento!$F$32*12,Financiamiento!$F53))</f>
        <v>0</v>
      </c>
      <c r="AS86" s="338">
        <f>-IF(Financiamiento!$F$32*12+$A85&lt;=pagoint!AS$11,0,IPMT(Financiamiento!$F$28/12,1,Financiamiento!$F$32*12,Financiamiento!$F53))</f>
        <v>0</v>
      </c>
      <c r="AT86" s="338">
        <f>-IF(Financiamiento!$F$32*12+$A85&lt;=pagoint!AT$11,0,IPMT(Financiamiento!$F$28/12,1,Financiamiento!$F$32*12,Financiamiento!$F53))</f>
        <v>0</v>
      </c>
      <c r="AU86" s="338">
        <f>-IF(Financiamiento!$F$32*12+$A85&lt;=pagoint!AU$11,0,IPMT(Financiamiento!$F$28/12,1,Financiamiento!$F$32*12,Financiamiento!$F53))</f>
        <v>0</v>
      </c>
      <c r="AV86" s="338">
        <f>-IF(Financiamiento!$F$32*12+$A85&lt;=pagoint!AV$11,0,IPMT(Financiamiento!$F$28/12,1,Financiamiento!$F$32*12,Financiamiento!$F53))</f>
        <v>0</v>
      </c>
      <c r="AW86" s="338">
        <f>-IF(Financiamiento!$F$32*12+$A85&lt;=pagoint!AW$11,0,IPMT(Financiamiento!$F$28/12,1,Financiamiento!$F$32*12,Financiamiento!$F53))</f>
        <v>0</v>
      </c>
      <c r="AX86" s="338">
        <f>-IF(Financiamiento!$F$32*12+$A85&lt;=pagoint!AX$11,0,IPMT(Financiamiento!$F$28/12,1,Financiamiento!$F$32*12,Financiamiento!$F53))</f>
        <v>0</v>
      </c>
      <c r="AY86" s="338">
        <f>-IF(Financiamiento!$F$32*12+$A85&lt;=pagoint!AY$11,0,IPMT(Financiamiento!$F$28/12,1,Financiamiento!$F$32*12,Financiamiento!$F53))</f>
        <v>0</v>
      </c>
      <c r="AZ86" s="338">
        <f>-IF(Financiamiento!$F$32*12+$A85&lt;=pagoint!AZ$11,0,IPMT(Financiamiento!$F$28/12,1,Financiamiento!$F$32*12,Financiamiento!$F53))</f>
        <v>0</v>
      </c>
      <c r="BA86" s="338">
        <f>-IF(Financiamiento!$F$32*12+$A85&lt;=pagoint!BA$11,0,IPMT(Financiamiento!$F$28/12,1,Financiamiento!$F$32*12,Financiamiento!$F53))</f>
        <v>0</v>
      </c>
      <c r="BB86" s="338">
        <f>-IF(Financiamiento!$F$32*12+$A85&lt;=pagoint!BB$11,0,IPMT(Financiamiento!$F$28/12,1,Financiamiento!$F$32*12,Financiamiento!$F53))</f>
        <v>0</v>
      </c>
      <c r="BC86" s="338">
        <f>-IF(Financiamiento!$F$32*12+$A85&lt;=pagoint!BC$11,0,IPMT(Financiamiento!$F$28/12,1,Financiamiento!$F$32*12,Financiamiento!$F53))</f>
        <v>0</v>
      </c>
      <c r="BD86" s="338">
        <f>-IF(Financiamiento!$F$32*12+$A85&lt;=pagoint!BD$11,0,IPMT(Financiamiento!$F$28/12,1,Financiamiento!$F$32*12,Financiamiento!$F53))</f>
        <v>0</v>
      </c>
      <c r="BE86" s="338">
        <f>-IF(Financiamiento!$F$32*12+$A85&lt;=pagoint!BE$11,0,IPMT(Financiamiento!$F$28/12,1,Financiamiento!$F$32*12,Financiamiento!$F53))</f>
        <v>0</v>
      </c>
      <c r="BF86" s="338">
        <f>-IF(Financiamiento!$F$32*12+$A85&lt;=pagoint!BF$11,0,IPMT(Financiamiento!$F$28/12,1,Financiamiento!$F$32*12,Financiamiento!$F53))</f>
        <v>0</v>
      </c>
      <c r="BG86" s="338">
        <f>-IF(Financiamiento!$F$32*12+$A85&lt;=pagoint!BG$11,0,IPMT(Financiamiento!$F$28/12,1,Financiamiento!$F$32*12,Financiamiento!$F53))</f>
        <v>0</v>
      </c>
      <c r="BH86" s="338">
        <f>-IF(Financiamiento!$F$32*12+$A85&lt;=pagoint!BH$11,0,IPMT(Financiamiento!$F$28/12,1,Financiamiento!$F$32*12,Financiamiento!$F53))</f>
        <v>0</v>
      </c>
      <c r="BI86" s="338">
        <f>-IF(Financiamiento!$F$32*12+$A85&lt;=pagoint!BI$11,0,IPMT(Financiamiento!$F$28/12,1,Financiamiento!$F$32*12,Financiamiento!$F53))</f>
        <v>0</v>
      </c>
      <c r="BJ86" s="338">
        <f>-IF(Financiamiento!$F$32*12+$A85&lt;=pagoint!BJ$11,0,IPMT(Financiamiento!$F$28/12,1,Financiamiento!$F$32*12,Financiamiento!$F53))</f>
        <v>0</v>
      </c>
    </row>
    <row r="87" spans="1:62">
      <c r="A87" s="338">
        <v>12</v>
      </c>
      <c r="B87" s="337" t="s">
        <v>167</v>
      </c>
      <c r="N87" s="338">
        <f>-IF(Financiamiento!$F$32*12+$A86&lt;=pagoint!N$11,0,IPMT(Financiamiento!$F$28/12,1,Financiamiento!$F$32*12,Financiamiento!$F54))</f>
        <v>0</v>
      </c>
      <c r="O87" s="338">
        <f>-IF(Financiamiento!$F$32*12+$A86&lt;=pagoint!O$11,0,IPMT(Financiamiento!$F$28/12,1,Financiamiento!$F$32*12,Financiamiento!$F54))</f>
        <v>0</v>
      </c>
      <c r="P87" s="338">
        <f>-IF(Financiamiento!$F$32*12+$A86&lt;=pagoint!P$11,0,IPMT(Financiamiento!$F$28/12,1,Financiamiento!$F$32*12,Financiamiento!$F54))</f>
        <v>0</v>
      </c>
      <c r="Q87" s="338">
        <f>-IF(Financiamiento!$F$32*12+$A86&lt;=pagoint!Q$11,0,IPMT(Financiamiento!$F$28/12,1,Financiamiento!$F$32*12,Financiamiento!$F54))</f>
        <v>0</v>
      </c>
      <c r="R87" s="338">
        <f>-IF(Financiamiento!$F$32*12+$A86&lt;=pagoint!R$11,0,IPMT(Financiamiento!$F$28/12,1,Financiamiento!$F$32*12,Financiamiento!$F54))</f>
        <v>0</v>
      </c>
      <c r="S87" s="338">
        <f>-IF(Financiamiento!$F$32*12+$A86&lt;=pagoint!S$11,0,IPMT(Financiamiento!$F$28/12,1,Financiamiento!$F$32*12,Financiamiento!$F54))</f>
        <v>0</v>
      </c>
      <c r="T87" s="338">
        <f>-IF(Financiamiento!$F$32*12+$A86&lt;=pagoint!T$11,0,IPMT(Financiamiento!$F$28/12,1,Financiamiento!$F$32*12,Financiamiento!$F54))</f>
        <v>0</v>
      </c>
      <c r="U87" s="338">
        <f>-IF(Financiamiento!$F$32*12+$A86&lt;=pagoint!U$11,0,IPMT(Financiamiento!$F$28/12,1,Financiamiento!$F$32*12,Financiamiento!$F54))</f>
        <v>0</v>
      </c>
      <c r="V87" s="338">
        <f>-IF(Financiamiento!$F$32*12+$A86&lt;=pagoint!V$11,0,IPMT(Financiamiento!$F$28/12,1,Financiamiento!$F$32*12,Financiamiento!$F54))</f>
        <v>0</v>
      </c>
      <c r="W87" s="338">
        <f>-IF(Financiamiento!$F$32*12+$A86&lt;=pagoint!W$11,0,IPMT(Financiamiento!$F$28/12,1,Financiamiento!$F$32*12,Financiamiento!$F54))</f>
        <v>0</v>
      </c>
      <c r="X87" s="338">
        <f>-IF(Financiamiento!$F$32*12+$A86&lt;=pagoint!X$11,0,IPMT(Financiamiento!$F$28/12,1,Financiamiento!$F$32*12,Financiamiento!$F54))</f>
        <v>0</v>
      </c>
      <c r="Y87" s="338">
        <f>-IF(Financiamiento!$F$32*12+$A86&lt;=pagoint!Y$11,0,IPMT(Financiamiento!$F$28/12,1,Financiamiento!$F$32*12,Financiamiento!$F54))</f>
        <v>0</v>
      </c>
      <c r="Z87" s="338">
        <f>-IF(Financiamiento!$F$32*12+$A86&lt;=pagoint!Z$11,0,IPMT(Financiamiento!$F$28/12,1,Financiamiento!$F$32*12,Financiamiento!$F54))</f>
        <v>0</v>
      </c>
      <c r="AA87" s="338">
        <f>-IF(Financiamiento!$F$32*12+$A86&lt;=pagoint!AA$11,0,IPMT(Financiamiento!$F$28/12,1,Financiamiento!$F$32*12,Financiamiento!$F54))</f>
        <v>0</v>
      </c>
      <c r="AB87" s="338">
        <f>-IF(Financiamiento!$F$32*12+$A86&lt;=pagoint!AB$11,0,IPMT(Financiamiento!$F$28/12,1,Financiamiento!$F$32*12,Financiamiento!$F54))</f>
        <v>0</v>
      </c>
      <c r="AC87" s="338">
        <f>-IF(Financiamiento!$F$32*12+$A86&lt;=pagoint!AC$11,0,IPMT(Financiamiento!$F$28/12,1,Financiamiento!$F$32*12,Financiamiento!$F54))</f>
        <v>0</v>
      </c>
      <c r="AD87" s="338">
        <f>-IF(Financiamiento!$F$32*12+$A86&lt;=pagoint!AD$11,0,IPMT(Financiamiento!$F$28/12,1,Financiamiento!$F$32*12,Financiamiento!$F54))</f>
        <v>0</v>
      </c>
      <c r="AE87" s="338">
        <f>-IF(Financiamiento!$F$32*12+$A86&lt;=pagoint!AE$11,0,IPMT(Financiamiento!$F$28/12,1,Financiamiento!$F$32*12,Financiamiento!$F54))</f>
        <v>0</v>
      </c>
      <c r="AF87" s="338">
        <f>-IF(Financiamiento!$F$32*12+$A86&lt;=pagoint!AF$11,0,IPMT(Financiamiento!$F$28/12,1,Financiamiento!$F$32*12,Financiamiento!$F54))</f>
        <v>0</v>
      </c>
      <c r="AG87" s="338">
        <f>-IF(Financiamiento!$F$32*12+$A86&lt;=pagoint!AG$11,0,IPMT(Financiamiento!$F$28/12,1,Financiamiento!$F$32*12,Financiamiento!$F54))</f>
        <v>0</v>
      </c>
      <c r="AH87" s="338">
        <f>-IF(Financiamiento!$F$32*12+$A86&lt;=pagoint!AH$11,0,IPMT(Financiamiento!$F$28/12,1,Financiamiento!$F$32*12,Financiamiento!$F54))</f>
        <v>0</v>
      </c>
      <c r="AI87" s="338">
        <f>-IF(Financiamiento!$F$32*12+$A86&lt;=pagoint!AI$11,0,IPMT(Financiamiento!$F$28/12,1,Financiamiento!$F$32*12,Financiamiento!$F54))</f>
        <v>0</v>
      </c>
      <c r="AJ87" s="338">
        <f>-IF(Financiamiento!$F$32*12+$A86&lt;=pagoint!AJ$11,0,IPMT(Financiamiento!$F$28/12,1,Financiamiento!$F$32*12,Financiamiento!$F54))</f>
        <v>0</v>
      </c>
      <c r="AK87" s="338">
        <f>-IF(Financiamiento!$F$32*12+$A86&lt;=pagoint!AK$11,0,IPMT(Financiamiento!$F$28/12,1,Financiamiento!$F$32*12,Financiamiento!$F54))</f>
        <v>0</v>
      </c>
      <c r="AL87" s="338">
        <f>-IF(Financiamiento!$F$32*12+$A86&lt;=pagoint!AL$11,0,IPMT(Financiamiento!$F$28/12,1,Financiamiento!$F$32*12,Financiamiento!$F54))</f>
        <v>0</v>
      </c>
      <c r="AM87" s="338">
        <f>-IF(Financiamiento!$F$32*12+$A86&lt;=pagoint!AM$11,0,IPMT(Financiamiento!$F$28/12,1,Financiamiento!$F$32*12,Financiamiento!$F54))</f>
        <v>0</v>
      </c>
      <c r="AN87" s="338">
        <f>-IF(Financiamiento!$F$32*12+$A86&lt;=pagoint!AN$11,0,IPMT(Financiamiento!$F$28/12,1,Financiamiento!$F$32*12,Financiamiento!$F54))</f>
        <v>0</v>
      </c>
      <c r="AO87" s="338">
        <f>-IF(Financiamiento!$F$32*12+$A86&lt;=pagoint!AO$11,0,IPMT(Financiamiento!$F$28/12,1,Financiamiento!$F$32*12,Financiamiento!$F54))</f>
        <v>0</v>
      </c>
      <c r="AP87" s="338">
        <f>-IF(Financiamiento!$F$32*12+$A86&lt;=pagoint!AP$11,0,IPMT(Financiamiento!$F$28/12,1,Financiamiento!$F$32*12,Financiamiento!$F54))</f>
        <v>0</v>
      </c>
      <c r="AQ87" s="338">
        <f>-IF(Financiamiento!$F$32*12+$A86&lt;=pagoint!AQ$11,0,IPMT(Financiamiento!$F$28/12,1,Financiamiento!$F$32*12,Financiamiento!$F54))</f>
        <v>0</v>
      </c>
      <c r="AR87" s="338">
        <f>-IF(Financiamiento!$F$32*12+$A86&lt;=pagoint!AR$11,0,IPMT(Financiamiento!$F$28/12,1,Financiamiento!$F$32*12,Financiamiento!$F54))</f>
        <v>0</v>
      </c>
      <c r="AS87" s="338">
        <f>-IF(Financiamiento!$F$32*12+$A86&lt;=pagoint!AS$11,0,IPMT(Financiamiento!$F$28/12,1,Financiamiento!$F$32*12,Financiamiento!$F54))</f>
        <v>0</v>
      </c>
      <c r="AT87" s="338">
        <f>-IF(Financiamiento!$F$32*12+$A86&lt;=pagoint!AT$11,0,IPMT(Financiamiento!$F$28/12,1,Financiamiento!$F$32*12,Financiamiento!$F54))</f>
        <v>0</v>
      </c>
      <c r="AU87" s="338">
        <f>-IF(Financiamiento!$F$32*12+$A86&lt;=pagoint!AU$11,0,IPMT(Financiamiento!$F$28/12,1,Financiamiento!$F$32*12,Financiamiento!$F54))</f>
        <v>0</v>
      </c>
      <c r="AV87" s="338">
        <f>-IF(Financiamiento!$F$32*12+$A86&lt;=pagoint!AV$11,0,IPMT(Financiamiento!$F$28/12,1,Financiamiento!$F$32*12,Financiamiento!$F54))</f>
        <v>0</v>
      </c>
      <c r="AW87" s="338">
        <f>-IF(Financiamiento!$F$32*12+$A86&lt;=pagoint!AW$11,0,IPMT(Financiamiento!$F$28/12,1,Financiamiento!$F$32*12,Financiamiento!$F54))</f>
        <v>0</v>
      </c>
      <c r="AX87" s="338">
        <f>-IF(Financiamiento!$F$32*12+$A86&lt;=pagoint!AX$11,0,IPMT(Financiamiento!$F$28/12,1,Financiamiento!$F$32*12,Financiamiento!$F54))</f>
        <v>0</v>
      </c>
      <c r="AY87" s="338">
        <f>-IF(Financiamiento!$F$32*12+$A86&lt;=pagoint!AY$11,0,IPMT(Financiamiento!$F$28/12,1,Financiamiento!$F$32*12,Financiamiento!$F54))</f>
        <v>0</v>
      </c>
      <c r="AZ87" s="338">
        <f>-IF(Financiamiento!$F$32*12+$A86&lt;=pagoint!AZ$11,0,IPMT(Financiamiento!$F$28/12,1,Financiamiento!$F$32*12,Financiamiento!$F54))</f>
        <v>0</v>
      </c>
      <c r="BA87" s="338">
        <f>-IF(Financiamiento!$F$32*12+$A86&lt;=pagoint!BA$11,0,IPMT(Financiamiento!$F$28/12,1,Financiamiento!$F$32*12,Financiamiento!$F54))</f>
        <v>0</v>
      </c>
      <c r="BB87" s="338">
        <f>-IF(Financiamiento!$F$32*12+$A86&lt;=pagoint!BB$11,0,IPMT(Financiamiento!$F$28/12,1,Financiamiento!$F$32*12,Financiamiento!$F54))</f>
        <v>0</v>
      </c>
      <c r="BC87" s="338">
        <f>-IF(Financiamiento!$F$32*12+$A86&lt;=pagoint!BC$11,0,IPMT(Financiamiento!$F$28/12,1,Financiamiento!$F$32*12,Financiamiento!$F54))</f>
        <v>0</v>
      </c>
      <c r="BD87" s="338">
        <f>-IF(Financiamiento!$F$32*12+$A86&lt;=pagoint!BD$11,0,IPMT(Financiamiento!$F$28/12,1,Financiamiento!$F$32*12,Financiamiento!$F54))</f>
        <v>0</v>
      </c>
      <c r="BE87" s="338">
        <f>-IF(Financiamiento!$F$32*12+$A86&lt;=pagoint!BE$11,0,IPMT(Financiamiento!$F$28/12,1,Financiamiento!$F$32*12,Financiamiento!$F54))</f>
        <v>0</v>
      </c>
      <c r="BF87" s="338">
        <f>-IF(Financiamiento!$F$32*12+$A86&lt;=pagoint!BF$11,0,IPMT(Financiamiento!$F$28/12,1,Financiamiento!$F$32*12,Financiamiento!$F54))</f>
        <v>0</v>
      </c>
      <c r="BG87" s="338">
        <f>-IF(Financiamiento!$F$32*12+$A86&lt;=pagoint!BG$11,0,IPMT(Financiamiento!$F$28/12,1,Financiamiento!$F$32*12,Financiamiento!$F54))</f>
        <v>0</v>
      </c>
      <c r="BH87" s="338">
        <f>-IF(Financiamiento!$F$32*12+$A86&lt;=pagoint!BH$11,0,IPMT(Financiamiento!$F$28/12,1,Financiamiento!$F$32*12,Financiamiento!$F54))</f>
        <v>0</v>
      </c>
      <c r="BI87" s="338">
        <f>-IF(Financiamiento!$F$32*12+$A86&lt;=pagoint!BI$11,0,IPMT(Financiamiento!$F$28/12,1,Financiamiento!$F$32*12,Financiamiento!$F54))</f>
        <v>0</v>
      </c>
      <c r="BJ87" s="338">
        <f>-IF(Financiamiento!$F$32*12+$A86&lt;=pagoint!BJ$11,0,IPMT(Financiamiento!$F$28/12,1,Financiamiento!$F$32*12,Financiamiento!$F54))</f>
        <v>0</v>
      </c>
    </row>
    <row r="88" spans="1:62">
      <c r="A88" s="338">
        <v>13</v>
      </c>
      <c r="B88" s="337" t="s">
        <v>168</v>
      </c>
      <c r="O88" s="338">
        <f>-IF(Financiamiento!$F$32*12+$A87&lt;=pagoint!O$11,0,IPMT(Financiamiento!$F$28/12,1,Financiamiento!$F$32*12,Financiamiento!$F55))</f>
        <v>0</v>
      </c>
      <c r="P88" s="338">
        <f>-IF(Financiamiento!$F$32*12+$A87&lt;=pagoint!P$11,0,IPMT(Financiamiento!$F$28/12,1,Financiamiento!$F$32*12,Financiamiento!$F55))</f>
        <v>0</v>
      </c>
      <c r="Q88" s="338">
        <f>-IF(Financiamiento!$F$32*12+$A87&lt;=pagoint!Q$11,0,IPMT(Financiamiento!$F$28/12,1,Financiamiento!$F$32*12,Financiamiento!$F55))</f>
        <v>0</v>
      </c>
      <c r="R88" s="338">
        <f>-IF(Financiamiento!$F$32*12+$A87&lt;=pagoint!R$11,0,IPMT(Financiamiento!$F$28/12,1,Financiamiento!$F$32*12,Financiamiento!$F55))</f>
        <v>0</v>
      </c>
      <c r="S88" s="338">
        <f>-IF(Financiamiento!$F$32*12+$A87&lt;=pagoint!S$11,0,IPMT(Financiamiento!$F$28/12,1,Financiamiento!$F$32*12,Financiamiento!$F55))</f>
        <v>0</v>
      </c>
      <c r="T88" s="338">
        <f>-IF(Financiamiento!$F$32*12+$A87&lt;=pagoint!T$11,0,IPMT(Financiamiento!$F$28/12,1,Financiamiento!$F$32*12,Financiamiento!$F55))</f>
        <v>0</v>
      </c>
      <c r="U88" s="338">
        <f>-IF(Financiamiento!$F$32*12+$A87&lt;=pagoint!U$11,0,IPMT(Financiamiento!$F$28/12,1,Financiamiento!$F$32*12,Financiamiento!$F55))</f>
        <v>0</v>
      </c>
      <c r="V88" s="338">
        <f>-IF(Financiamiento!$F$32*12+$A87&lt;=pagoint!V$11,0,IPMT(Financiamiento!$F$28/12,1,Financiamiento!$F$32*12,Financiamiento!$F55))</f>
        <v>0</v>
      </c>
      <c r="W88" s="338">
        <f>-IF(Financiamiento!$F$32*12+$A87&lt;=pagoint!W$11,0,IPMT(Financiamiento!$F$28/12,1,Financiamiento!$F$32*12,Financiamiento!$F55))</f>
        <v>0</v>
      </c>
      <c r="X88" s="338">
        <f>-IF(Financiamiento!$F$32*12+$A87&lt;=pagoint!X$11,0,IPMT(Financiamiento!$F$28/12,1,Financiamiento!$F$32*12,Financiamiento!$F55))</f>
        <v>0</v>
      </c>
      <c r="Y88" s="338">
        <f>-IF(Financiamiento!$F$32*12+$A87&lt;=pagoint!Y$11,0,IPMT(Financiamiento!$F$28/12,1,Financiamiento!$F$32*12,Financiamiento!$F55))</f>
        <v>0</v>
      </c>
      <c r="Z88" s="338">
        <f>-IF(Financiamiento!$F$32*12+$A87&lt;=pagoint!Z$11,0,IPMT(Financiamiento!$F$28/12,1,Financiamiento!$F$32*12,Financiamiento!$F55))</f>
        <v>0</v>
      </c>
      <c r="AA88" s="338">
        <f>-IF(Financiamiento!$F$32*12+$A87&lt;=pagoint!AA$11,0,IPMT(Financiamiento!$F$28/12,1,Financiamiento!$F$32*12,Financiamiento!$F55))</f>
        <v>0</v>
      </c>
      <c r="AB88" s="338">
        <f>-IF(Financiamiento!$F$32*12+$A87&lt;=pagoint!AB$11,0,IPMT(Financiamiento!$F$28/12,1,Financiamiento!$F$32*12,Financiamiento!$F55))</f>
        <v>0</v>
      </c>
      <c r="AC88" s="338">
        <f>-IF(Financiamiento!$F$32*12+$A87&lt;=pagoint!AC$11,0,IPMT(Financiamiento!$F$28/12,1,Financiamiento!$F$32*12,Financiamiento!$F55))</f>
        <v>0</v>
      </c>
      <c r="AD88" s="338">
        <f>-IF(Financiamiento!$F$32*12+$A87&lt;=pagoint!AD$11,0,IPMT(Financiamiento!$F$28/12,1,Financiamiento!$F$32*12,Financiamiento!$F55))</f>
        <v>0</v>
      </c>
      <c r="AE88" s="338">
        <f>-IF(Financiamiento!$F$32*12+$A87&lt;=pagoint!AE$11,0,IPMT(Financiamiento!$F$28/12,1,Financiamiento!$F$32*12,Financiamiento!$F55))</f>
        <v>0</v>
      </c>
      <c r="AF88" s="338">
        <f>-IF(Financiamiento!$F$32*12+$A87&lt;=pagoint!AF$11,0,IPMT(Financiamiento!$F$28/12,1,Financiamiento!$F$32*12,Financiamiento!$F55))</f>
        <v>0</v>
      </c>
      <c r="AG88" s="338">
        <f>-IF(Financiamiento!$F$32*12+$A87&lt;=pagoint!AG$11,0,IPMT(Financiamiento!$F$28/12,1,Financiamiento!$F$32*12,Financiamiento!$F55))</f>
        <v>0</v>
      </c>
      <c r="AH88" s="338">
        <f>-IF(Financiamiento!$F$32*12+$A87&lt;=pagoint!AH$11,0,IPMT(Financiamiento!$F$28/12,1,Financiamiento!$F$32*12,Financiamiento!$F55))</f>
        <v>0</v>
      </c>
      <c r="AI88" s="338">
        <f>-IF(Financiamiento!$F$32*12+$A87&lt;=pagoint!AI$11,0,IPMT(Financiamiento!$F$28/12,1,Financiamiento!$F$32*12,Financiamiento!$F55))</f>
        <v>0</v>
      </c>
      <c r="AJ88" s="338">
        <f>-IF(Financiamiento!$F$32*12+$A87&lt;=pagoint!AJ$11,0,IPMT(Financiamiento!$F$28/12,1,Financiamiento!$F$32*12,Financiamiento!$F55))</f>
        <v>0</v>
      </c>
      <c r="AK88" s="338">
        <f>-IF(Financiamiento!$F$32*12+$A87&lt;=pagoint!AK$11,0,IPMT(Financiamiento!$F$28/12,1,Financiamiento!$F$32*12,Financiamiento!$F55))</f>
        <v>0</v>
      </c>
      <c r="AL88" s="338">
        <f>-IF(Financiamiento!$F$32*12+$A87&lt;=pagoint!AL$11,0,IPMT(Financiamiento!$F$28/12,1,Financiamiento!$F$32*12,Financiamiento!$F55))</f>
        <v>0</v>
      </c>
      <c r="AM88" s="338">
        <f>-IF(Financiamiento!$F$32*12+$A87&lt;=pagoint!AM$11,0,IPMT(Financiamiento!$F$28/12,1,Financiamiento!$F$32*12,Financiamiento!$F55))</f>
        <v>0</v>
      </c>
      <c r="AN88" s="338">
        <f>-IF(Financiamiento!$F$32*12+$A87&lt;=pagoint!AN$11,0,IPMT(Financiamiento!$F$28/12,1,Financiamiento!$F$32*12,Financiamiento!$F55))</f>
        <v>0</v>
      </c>
      <c r="AO88" s="338">
        <f>-IF(Financiamiento!$F$32*12+$A87&lt;=pagoint!AO$11,0,IPMT(Financiamiento!$F$28/12,1,Financiamiento!$F$32*12,Financiamiento!$F55))</f>
        <v>0</v>
      </c>
      <c r="AP88" s="338">
        <f>-IF(Financiamiento!$F$32*12+$A87&lt;=pagoint!AP$11,0,IPMT(Financiamiento!$F$28/12,1,Financiamiento!$F$32*12,Financiamiento!$F55))</f>
        <v>0</v>
      </c>
      <c r="AQ88" s="338">
        <f>-IF(Financiamiento!$F$32*12+$A87&lt;=pagoint!AQ$11,0,IPMT(Financiamiento!$F$28/12,1,Financiamiento!$F$32*12,Financiamiento!$F55))</f>
        <v>0</v>
      </c>
      <c r="AR88" s="338">
        <f>-IF(Financiamiento!$F$32*12+$A87&lt;=pagoint!AR$11,0,IPMT(Financiamiento!$F$28/12,1,Financiamiento!$F$32*12,Financiamiento!$F55))</f>
        <v>0</v>
      </c>
      <c r="AS88" s="338">
        <f>-IF(Financiamiento!$F$32*12+$A87&lt;=pagoint!AS$11,0,IPMT(Financiamiento!$F$28/12,1,Financiamiento!$F$32*12,Financiamiento!$F55))</f>
        <v>0</v>
      </c>
      <c r="AT88" s="338">
        <f>-IF(Financiamiento!$F$32*12+$A87&lt;=pagoint!AT$11,0,IPMT(Financiamiento!$F$28/12,1,Financiamiento!$F$32*12,Financiamiento!$F55))</f>
        <v>0</v>
      </c>
      <c r="AU88" s="338">
        <f>-IF(Financiamiento!$F$32*12+$A87&lt;=pagoint!AU$11,0,IPMT(Financiamiento!$F$28/12,1,Financiamiento!$F$32*12,Financiamiento!$F55))</f>
        <v>0</v>
      </c>
      <c r="AV88" s="338">
        <f>-IF(Financiamiento!$F$32*12+$A87&lt;=pagoint!AV$11,0,IPMT(Financiamiento!$F$28/12,1,Financiamiento!$F$32*12,Financiamiento!$F55))</f>
        <v>0</v>
      </c>
      <c r="AW88" s="338">
        <f>-IF(Financiamiento!$F$32*12+$A87&lt;=pagoint!AW$11,0,IPMT(Financiamiento!$F$28/12,1,Financiamiento!$F$32*12,Financiamiento!$F55))</f>
        <v>0</v>
      </c>
      <c r="AX88" s="338">
        <f>-IF(Financiamiento!$F$32*12+$A87&lt;=pagoint!AX$11,0,IPMT(Financiamiento!$F$28/12,1,Financiamiento!$F$32*12,Financiamiento!$F55))</f>
        <v>0</v>
      </c>
      <c r="AY88" s="338">
        <f>-IF(Financiamiento!$F$32*12+$A87&lt;=pagoint!AY$11,0,IPMT(Financiamiento!$F$28/12,1,Financiamiento!$F$32*12,Financiamiento!$F55))</f>
        <v>0</v>
      </c>
      <c r="AZ88" s="338">
        <f>-IF(Financiamiento!$F$32*12+$A87&lt;=pagoint!AZ$11,0,IPMT(Financiamiento!$F$28/12,1,Financiamiento!$F$32*12,Financiamiento!$F55))</f>
        <v>0</v>
      </c>
      <c r="BA88" s="338">
        <f>-IF(Financiamiento!$F$32*12+$A87&lt;=pagoint!BA$11,0,IPMT(Financiamiento!$F$28/12,1,Financiamiento!$F$32*12,Financiamiento!$F55))</f>
        <v>0</v>
      </c>
      <c r="BB88" s="338">
        <f>-IF(Financiamiento!$F$32*12+$A87&lt;=pagoint!BB$11,0,IPMT(Financiamiento!$F$28/12,1,Financiamiento!$F$32*12,Financiamiento!$F55))</f>
        <v>0</v>
      </c>
      <c r="BC88" s="338">
        <f>-IF(Financiamiento!$F$32*12+$A87&lt;=pagoint!BC$11,0,IPMT(Financiamiento!$F$28/12,1,Financiamiento!$F$32*12,Financiamiento!$F55))</f>
        <v>0</v>
      </c>
      <c r="BD88" s="338">
        <f>-IF(Financiamiento!$F$32*12+$A87&lt;=pagoint!BD$11,0,IPMT(Financiamiento!$F$28/12,1,Financiamiento!$F$32*12,Financiamiento!$F55))</f>
        <v>0</v>
      </c>
      <c r="BE88" s="338">
        <f>-IF(Financiamiento!$F$32*12+$A87&lt;=pagoint!BE$11,0,IPMT(Financiamiento!$F$28/12,1,Financiamiento!$F$32*12,Financiamiento!$F55))</f>
        <v>0</v>
      </c>
      <c r="BF88" s="338">
        <f>-IF(Financiamiento!$F$32*12+$A87&lt;=pagoint!BF$11,0,IPMT(Financiamiento!$F$28/12,1,Financiamiento!$F$32*12,Financiamiento!$F55))</f>
        <v>0</v>
      </c>
      <c r="BG88" s="338">
        <f>-IF(Financiamiento!$F$32*12+$A87&lt;=pagoint!BG$11,0,IPMT(Financiamiento!$F$28/12,1,Financiamiento!$F$32*12,Financiamiento!$F55))</f>
        <v>0</v>
      </c>
      <c r="BH88" s="338">
        <f>-IF(Financiamiento!$F$32*12+$A87&lt;=pagoint!BH$11,0,IPMT(Financiamiento!$F$28/12,1,Financiamiento!$F$32*12,Financiamiento!$F55))</f>
        <v>0</v>
      </c>
      <c r="BI88" s="338">
        <f>-IF(Financiamiento!$F$32*12+$A87&lt;=pagoint!BI$11,0,IPMT(Financiamiento!$F$28/12,1,Financiamiento!$F$32*12,Financiamiento!$F55))</f>
        <v>0</v>
      </c>
      <c r="BJ88" s="338">
        <f>-IF(Financiamiento!$F$32*12+$A87&lt;=pagoint!BJ$11,0,IPMT(Financiamiento!$F$28/12,1,Financiamiento!$F$32*12,Financiamiento!$F55))</f>
        <v>0</v>
      </c>
    </row>
    <row r="89" spans="1:62">
      <c r="A89" s="338">
        <v>14</v>
      </c>
      <c r="B89" s="337" t="s">
        <v>169</v>
      </c>
      <c r="P89" s="338">
        <f>-IF(Financiamiento!$F$32*12+$A88&lt;=pagoint!P$11,0,IPMT(Financiamiento!$F$28/12,1,Financiamiento!$F$32*12,Financiamiento!$F56))</f>
        <v>0</v>
      </c>
      <c r="Q89" s="338">
        <f>-IF(Financiamiento!$F$32*12+$A88&lt;=pagoint!Q$11,0,IPMT(Financiamiento!$F$28/12,1,Financiamiento!$F$32*12,Financiamiento!$F56))</f>
        <v>0</v>
      </c>
      <c r="R89" s="338">
        <f>-IF(Financiamiento!$F$32*12+$A88&lt;=pagoint!R$11,0,IPMT(Financiamiento!$F$28/12,1,Financiamiento!$F$32*12,Financiamiento!$F56))</f>
        <v>0</v>
      </c>
      <c r="S89" s="338">
        <f>-IF(Financiamiento!$F$32*12+$A88&lt;=pagoint!S$11,0,IPMT(Financiamiento!$F$28/12,1,Financiamiento!$F$32*12,Financiamiento!$F56))</f>
        <v>0</v>
      </c>
      <c r="T89" s="338">
        <f>-IF(Financiamiento!$F$32*12+$A88&lt;=pagoint!T$11,0,IPMT(Financiamiento!$F$28/12,1,Financiamiento!$F$32*12,Financiamiento!$F56))</f>
        <v>0</v>
      </c>
      <c r="U89" s="338">
        <f>-IF(Financiamiento!$F$32*12+$A88&lt;=pagoint!U$11,0,IPMT(Financiamiento!$F$28/12,1,Financiamiento!$F$32*12,Financiamiento!$F56))</f>
        <v>0</v>
      </c>
      <c r="V89" s="338">
        <f>-IF(Financiamiento!$F$32*12+$A88&lt;=pagoint!V$11,0,IPMT(Financiamiento!$F$28/12,1,Financiamiento!$F$32*12,Financiamiento!$F56))</f>
        <v>0</v>
      </c>
      <c r="W89" s="338">
        <f>-IF(Financiamiento!$F$32*12+$A88&lt;=pagoint!W$11,0,IPMT(Financiamiento!$F$28/12,1,Financiamiento!$F$32*12,Financiamiento!$F56))</f>
        <v>0</v>
      </c>
      <c r="X89" s="338">
        <f>-IF(Financiamiento!$F$32*12+$A88&lt;=pagoint!X$11,0,IPMT(Financiamiento!$F$28/12,1,Financiamiento!$F$32*12,Financiamiento!$F56))</f>
        <v>0</v>
      </c>
      <c r="Y89" s="338">
        <f>-IF(Financiamiento!$F$32*12+$A88&lt;=pagoint!Y$11,0,IPMT(Financiamiento!$F$28/12,1,Financiamiento!$F$32*12,Financiamiento!$F56))</f>
        <v>0</v>
      </c>
      <c r="Z89" s="338">
        <f>-IF(Financiamiento!$F$32*12+$A88&lt;=pagoint!Z$11,0,IPMT(Financiamiento!$F$28/12,1,Financiamiento!$F$32*12,Financiamiento!$F56))</f>
        <v>0</v>
      </c>
      <c r="AA89" s="338">
        <f>-IF(Financiamiento!$F$32*12+$A88&lt;=pagoint!AA$11,0,IPMT(Financiamiento!$F$28/12,1,Financiamiento!$F$32*12,Financiamiento!$F56))</f>
        <v>0</v>
      </c>
      <c r="AB89" s="338">
        <f>-IF(Financiamiento!$F$32*12+$A88&lt;=pagoint!AB$11,0,IPMT(Financiamiento!$F$28/12,1,Financiamiento!$F$32*12,Financiamiento!$F56))</f>
        <v>0</v>
      </c>
      <c r="AC89" s="338">
        <f>-IF(Financiamiento!$F$32*12+$A88&lt;=pagoint!AC$11,0,IPMT(Financiamiento!$F$28/12,1,Financiamiento!$F$32*12,Financiamiento!$F56))</f>
        <v>0</v>
      </c>
      <c r="AD89" s="338">
        <f>-IF(Financiamiento!$F$32*12+$A88&lt;=pagoint!AD$11,0,IPMT(Financiamiento!$F$28/12,1,Financiamiento!$F$32*12,Financiamiento!$F56))</f>
        <v>0</v>
      </c>
      <c r="AE89" s="338">
        <f>-IF(Financiamiento!$F$32*12+$A88&lt;=pagoint!AE$11,0,IPMT(Financiamiento!$F$28/12,1,Financiamiento!$F$32*12,Financiamiento!$F56))</f>
        <v>0</v>
      </c>
      <c r="AF89" s="338">
        <f>-IF(Financiamiento!$F$32*12+$A88&lt;=pagoint!AF$11,0,IPMT(Financiamiento!$F$28/12,1,Financiamiento!$F$32*12,Financiamiento!$F56))</f>
        <v>0</v>
      </c>
      <c r="AG89" s="338">
        <f>-IF(Financiamiento!$F$32*12+$A88&lt;=pagoint!AG$11,0,IPMT(Financiamiento!$F$28/12,1,Financiamiento!$F$32*12,Financiamiento!$F56))</f>
        <v>0</v>
      </c>
      <c r="AH89" s="338">
        <f>-IF(Financiamiento!$F$32*12+$A88&lt;=pagoint!AH$11,0,IPMT(Financiamiento!$F$28/12,1,Financiamiento!$F$32*12,Financiamiento!$F56))</f>
        <v>0</v>
      </c>
      <c r="AI89" s="338">
        <f>-IF(Financiamiento!$F$32*12+$A88&lt;=pagoint!AI$11,0,IPMT(Financiamiento!$F$28/12,1,Financiamiento!$F$32*12,Financiamiento!$F56))</f>
        <v>0</v>
      </c>
      <c r="AJ89" s="338">
        <f>-IF(Financiamiento!$F$32*12+$A88&lt;=pagoint!AJ$11,0,IPMT(Financiamiento!$F$28/12,1,Financiamiento!$F$32*12,Financiamiento!$F56))</f>
        <v>0</v>
      </c>
      <c r="AK89" s="338">
        <f>-IF(Financiamiento!$F$32*12+$A88&lt;=pagoint!AK$11,0,IPMT(Financiamiento!$F$28/12,1,Financiamiento!$F$32*12,Financiamiento!$F56))</f>
        <v>0</v>
      </c>
      <c r="AL89" s="338">
        <f>-IF(Financiamiento!$F$32*12+$A88&lt;=pagoint!AL$11,0,IPMT(Financiamiento!$F$28/12,1,Financiamiento!$F$32*12,Financiamiento!$F56))</f>
        <v>0</v>
      </c>
      <c r="AM89" s="338">
        <f>-IF(Financiamiento!$F$32*12+$A88&lt;=pagoint!AM$11,0,IPMT(Financiamiento!$F$28/12,1,Financiamiento!$F$32*12,Financiamiento!$F56))</f>
        <v>0</v>
      </c>
      <c r="AN89" s="338">
        <f>-IF(Financiamiento!$F$32*12+$A88&lt;=pagoint!AN$11,0,IPMT(Financiamiento!$F$28/12,1,Financiamiento!$F$32*12,Financiamiento!$F56))</f>
        <v>0</v>
      </c>
      <c r="AO89" s="338">
        <f>-IF(Financiamiento!$F$32*12+$A88&lt;=pagoint!AO$11,0,IPMT(Financiamiento!$F$28/12,1,Financiamiento!$F$32*12,Financiamiento!$F56))</f>
        <v>0</v>
      </c>
      <c r="AP89" s="338">
        <f>-IF(Financiamiento!$F$32*12+$A88&lt;=pagoint!AP$11,0,IPMT(Financiamiento!$F$28/12,1,Financiamiento!$F$32*12,Financiamiento!$F56))</f>
        <v>0</v>
      </c>
      <c r="AQ89" s="338">
        <f>-IF(Financiamiento!$F$32*12+$A88&lt;=pagoint!AQ$11,0,IPMT(Financiamiento!$F$28/12,1,Financiamiento!$F$32*12,Financiamiento!$F56))</f>
        <v>0</v>
      </c>
      <c r="AR89" s="338">
        <f>-IF(Financiamiento!$F$32*12+$A88&lt;=pagoint!AR$11,0,IPMT(Financiamiento!$F$28/12,1,Financiamiento!$F$32*12,Financiamiento!$F56))</f>
        <v>0</v>
      </c>
      <c r="AS89" s="338">
        <f>-IF(Financiamiento!$F$32*12+$A88&lt;=pagoint!AS$11,0,IPMT(Financiamiento!$F$28/12,1,Financiamiento!$F$32*12,Financiamiento!$F56))</f>
        <v>0</v>
      </c>
      <c r="AT89" s="338">
        <f>-IF(Financiamiento!$F$32*12+$A88&lt;=pagoint!AT$11,0,IPMT(Financiamiento!$F$28/12,1,Financiamiento!$F$32*12,Financiamiento!$F56))</f>
        <v>0</v>
      </c>
      <c r="AU89" s="338">
        <f>-IF(Financiamiento!$F$32*12+$A88&lt;=pagoint!AU$11,0,IPMT(Financiamiento!$F$28/12,1,Financiamiento!$F$32*12,Financiamiento!$F56))</f>
        <v>0</v>
      </c>
      <c r="AV89" s="338">
        <f>-IF(Financiamiento!$F$32*12+$A88&lt;=pagoint!AV$11,0,IPMT(Financiamiento!$F$28/12,1,Financiamiento!$F$32*12,Financiamiento!$F56))</f>
        <v>0</v>
      </c>
      <c r="AW89" s="338">
        <f>-IF(Financiamiento!$F$32*12+$A88&lt;=pagoint!AW$11,0,IPMT(Financiamiento!$F$28/12,1,Financiamiento!$F$32*12,Financiamiento!$F56))</f>
        <v>0</v>
      </c>
      <c r="AX89" s="338">
        <f>-IF(Financiamiento!$F$32*12+$A88&lt;=pagoint!AX$11,0,IPMT(Financiamiento!$F$28/12,1,Financiamiento!$F$32*12,Financiamiento!$F56))</f>
        <v>0</v>
      </c>
      <c r="AY89" s="338">
        <f>-IF(Financiamiento!$F$32*12+$A88&lt;=pagoint!AY$11,0,IPMT(Financiamiento!$F$28/12,1,Financiamiento!$F$32*12,Financiamiento!$F56))</f>
        <v>0</v>
      </c>
      <c r="AZ89" s="338">
        <f>-IF(Financiamiento!$F$32*12+$A88&lt;=pagoint!AZ$11,0,IPMT(Financiamiento!$F$28/12,1,Financiamiento!$F$32*12,Financiamiento!$F56))</f>
        <v>0</v>
      </c>
      <c r="BA89" s="338">
        <f>-IF(Financiamiento!$F$32*12+$A88&lt;=pagoint!BA$11,0,IPMT(Financiamiento!$F$28/12,1,Financiamiento!$F$32*12,Financiamiento!$F56))</f>
        <v>0</v>
      </c>
      <c r="BB89" s="338">
        <f>-IF(Financiamiento!$F$32*12+$A88&lt;=pagoint!BB$11,0,IPMT(Financiamiento!$F$28/12,1,Financiamiento!$F$32*12,Financiamiento!$F56))</f>
        <v>0</v>
      </c>
      <c r="BC89" s="338">
        <f>-IF(Financiamiento!$F$32*12+$A88&lt;=pagoint!BC$11,0,IPMT(Financiamiento!$F$28/12,1,Financiamiento!$F$32*12,Financiamiento!$F56))</f>
        <v>0</v>
      </c>
      <c r="BD89" s="338">
        <f>-IF(Financiamiento!$F$32*12+$A88&lt;=pagoint!BD$11,0,IPMT(Financiamiento!$F$28/12,1,Financiamiento!$F$32*12,Financiamiento!$F56))</f>
        <v>0</v>
      </c>
      <c r="BE89" s="338">
        <f>-IF(Financiamiento!$F$32*12+$A88&lt;=pagoint!BE$11,0,IPMT(Financiamiento!$F$28/12,1,Financiamiento!$F$32*12,Financiamiento!$F56))</f>
        <v>0</v>
      </c>
      <c r="BF89" s="338">
        <f>-IF(Financiamiento!$F$32*12+$A88&lt;=pagoint!BF$11,0,IPMT(Financiamiento!$F$28/12,1,Financiamiento!$F$32*12,Financiamiento!$F56))</f>
        <v>0</v>
      </c>
      <c r="BG89" s="338">
        <f>-IF(Financiamiento!$F$32*12+$A88&lt;=pagoint!BG$11,0,IPMT(Financiamiento!$F$28/12,1,Financiamiento!$F$32*12,Financiamiento!$F56))</f>
        <v>0</v>
      </c>
      <c r="BH89" s="338">
        <f>-IF(Financiamiento!$F$32*12+$A88&lt;=pagoint!BH$11,0,IPMT(Financiamiento!$F$28/12,1,Financiamiento!$F$32*12,Financiamiento!$F56))</f>
        <v>0</v>
      </c>
      <c r="BI89" s="338">
        <f>-IF(Financiamiento!$F$32*12+$A88&lt;=pagoint!BI$11,0,IPMT(Financiamiento!$F$28/12,1,Financiamiento!$F$32*12,Financiamiento!$F56))</f>
        <v>0</v>
      </c>
      <c r="BJ89" s="338">
        <f>-IF(Financiamiento!$F$32*12+$A88&lt;=pagoint!BJ$11,0,IPMT(Financiamiento!$F$28/12,1,Financiamiento!$F$32*12,Financiamiento!$F56))</f>
        <v>0</v>
      </c>
    </row>
    <row r="90" spans="1:62">
      <c r="A90" s="338">
        <v>15</v>
      </c>
      <c r="B90" s="337" t="s">
        <v>170</v>
      </c>
      <c r="Q90" s="338">
        <f>-IF(Financiamiento!$F$32*12+$A89&lt;=pagoint!Q$11,0,IPMT(Financiamiento!$F$28/12,1,Financiamiento!$F$32*12,Financiamiento!$F57))</f>
        <v>0</v>
      </c>
      <c r="R90" s="338">
        <f>-IF(Financiamiento!$F$32*12+$A89&lt;=pagoint!R$11,0,IPMT(Financiamiento!$F$28/12,1,Financiamiento!$F$32*12,Financiamiento!$F57))</f>
        <v>0</v>
      </c>
      <c r="S90" s="338">
        <f>-IF(Financiamiento!$F$32*12+$A89&lt;=pagoint!S$11,0,IPMT(Financiamiento!$F$28/12,1,Financiamiento!$F$32*12,Financiamiento!$F57))</f>
        <v>0</v>
      </c>
      <c r="T90" s="338">
        <f>-IF(Financiamiento!$F$32*12+$A89&lt;=pagoint!T$11,0,IPMT(Financiamiento!$F$28/12,1,Financiamiento!$F$32*12,Financiamiento!$F57))</f>
        <v>0</v>
      </c>
      <c r="U90" s="338">
        <f>-IF(Financiamiento!$F$32*12+$A89&lt;=pagoint!U$11,0,IPMT(Financiamiento!$F$28/12,1,Financiamiento!$F$32*12,Financiamiento!$F57))</f>
        <v>0</v>
      </c>
      <c r="V90" s="338">
        <f>-IF(Financiamiento!$F$32*12+$A89&lt;=pagoint!V$11,0,IPMT(Financiamiento!$F$28/12,1,Financiamiento!$F$32*12,Financiamiento!$F57))</f>
        <v>0</v>
      </c>
      <c r="W90" s="338">
        <f>-IF(Financiamiento!$F$32*12+$A89&lt;=pagoint!W$11,0,IPMT(Financiamiento!$F$28/12,1,Financiamiento!$F$32*12,Financiamiento!$F57))</f>
        <v>0</v>
      </c>
      <c r="X90" s="338">
        <f>-IF(Financiamiento!$F$32*12+$A89&lt;=pagoint!X$11,0,IPMT(Financiamiento!$F$28/12,1,Financiamiento!$F$32*12,Financiamiento!$F57))</f>
        <v>0</v>
      </c>
      <c r="Y90" s="338">
        <f>-IF(Financiamiento!$F$32*12+$A89&lt;=pagoint!Y$11,0,IPMT(Financiamiento!$F$28/12,1,Financiamiento!$F$32*12,Financiamiento!$F57))</f>
        <v>0</v>
      </c>
      <c r="Z90" s="338">
        <f>-IF(Financiamiento!$F$32*12+$A89&lt;=pagoint!Z$11,0,IPMT(Financiamiento!$F$28/12,1,Financiamiento!$F$32*12,Financiamiento!$F57))</f>
        <v>0</v>
      </c>
      <c r="AA90" s="338">
        <f>-IF(Financiamiento!$F$32*12+$A89&lt;=pagoint!AA$11,0,IPMT(Financiamiento!$F$28/12,1,Financiamiento!$F$32*12,Financiamiento!$F57))</f>
        <v>0</v>
      </c>
      <c r="AB90" s="338">
        <f>-IF(Financiamiento!$F$32*12+$A89&lt;=pagoint!AB$11,0,IPMT(Financiamiento!$F$28/12,1,Financiamiento!$F$32*12,Financiamiento!$F57))</f>
        <v>0</v>
      </c>
      <c r="AC90" s="338">
        <f>-IF(Financiamiento!$F$32*12+$A89&lt;=pagoint!AC$11,0,IPMT(Financiamiento!$F$28/12,1,Financiamiento!$F$32*12,Financiamiento!$F57))</f>
        <v>0</v>
      </c>
      <c r="AD90" s="338">
        <f>-IF(Financiamiento!$F$32*12+$A89&lt;=pagoint!AD$11,0,IPMT(Financiamiento!$F$28/12,1,Financiamiento!$F$32*12,Financiamiento!$F57))</f>
        <v>0</v>
      </c>
      <c r="AE90" s="338">
        <f>-IF(Financiamiento!$F$32*12+$A89&lt;=pagoint!AE$11,0,IPMT(Financiamiento!$F$28/12,1,Financiamiento!$F$32*12,Financiamiento!$F57))</f>
        <v>0</v>
      </c>
      <c r="AF90" s="338">
        <f>-IF(Financiamiento!$F$32*12+$A89&lt;=pagoint!AF$11,0,IPMT(Financiamiento!$F$28/12,1,Financiamiento!$F$32*12,Financiamiento!$F57))</f>
        <v>0</v>
      </c>
      <c r="AG90" s="338">
        <f>-IF(Financiamiento!$F$32*12+$A89&lt;=pagoint!AG$11,0,IPMT(Financiamiento!$F$28/12,1,Financiamiento!$F$32*12,Financiamiento!$F57))</f>
        <v>0</v>
      </c>
      <c r="AH90" s="338">
        <f>-IF(Financiamiento!$F$32*12+$A89&lt;=pagoint!AH$11,0,IPMT(Financiamiento!$F$28/12,1,Financiamiento!$F$32*12,Financiamiento!$F57))</f>
        <v>0</v>
      </c>
      <c r="AI90" s="338">
        <f>-IF(Financiamiento!$F$32*12+$A89&lt;=pagoint!AI$11,0,IPMT(Financiamiento!$F$28/12,1,Financiamiento!$F$32*12,Financiamiento!$F57))</f>
        <v>0</v>
      </c>
      <c r="AJ90" s="338">
        <f>-IF(Financiamiento!$F$32*12+$A89&lt;=pagoint!AJ$11,0,IPMT(Financiamiento!$F$28/12,1,Financiamiento!$F$32*12,Financiamiento!$F57))</f>
        <v>0</v>
      </c>
      <c r="AK90" s="338">
        <f>-IF(Financiamiento!$F$32*12+$A89&lt;=pagoint!AK$11,0,IPMT(Financiamiento!$F$28/12,1,Financiamiento!$F$32*12,Financiamiento!$F57))</f>
        <v>0</v>
      </c>
      <c r="AL90" s="338">
        <f>-IF(Financiamiento!$F$32*12+$A89&lt;=pagoint!AL$11,0,IPMT(Financiamiento!$F$28/12,1,Financiamiento!$F$32*12,Financiamiento!$F57))</f>
        <v>0</v>
      </c>
      <c r="AM90" s="338">
        <f>-IF(Financiamiento!$F$32*12+$A89&lt;=pagoint!AM$11,0,IPMT(Financiamiento!$F$28/12,1,Financiamiento!$F$32*12,Financiamiento!$F57))</f>
        <v>0</v>
      </c>
      <c r="AN90" s="338">
        <f>-IF(Financiamiento!$F$32*12+$A89&lt;=pagoint!AN$11,0,IPMT(Financiamiento!$F$28/12,1,Financiamiento!$F$32*12,Financiamiento!$F57))</f>
        <v>0</v>
      </c>
      <c r="AO90" s="338">
        <f>-IF(Financiamiento!$F$32*12+$A89&lt;=pagoint!AO$11,0,IPMT(Financiamiento!$F$28/12,1,Financiamiento!$F$32*12,Financiamiento!$F57))</f>
        <v>0</v>
      </c>
      <c r="AP90" s="338">
        <f>-IF(Financiamiento!$F$32*12+$A89&lt;=pagoint!AP$11,0,IPMT(Financiamiento!$F$28/12,1,Financiamiento!$F$32*12,Financiamiento!$F57))</f>
        <v>0</v>
      </c>
      <c r="AQ90" s="338">
        <f>-IF(Financiamiento!$F$32*12+$A89&lt;=pagoint!AQ$11,0,IPMT(Financiamiento!$F$28/12,1,Financiamiento!$F$32*12,Financiamiento!$F57))</f>
        <v>0</v>
      </c>
      <c r="AR90" s="338">
        <f>-IF(Financiamiento!$F$32*12+$A89&lt;=pagoint!AR$11,0,IPMT(Financiamiento!$F$28/12,1,Financiamiento!$F$32*12,Financiamiento!$F57))</f>
        <v>0</v>
      </c>
      <c r="AS90" s="338">
        <f>-IF(Financiamiento!$F$32*12+$A89&lt;=pagoint!AS$11,0,IPMT(Financiamiento!$F$28/12,1,Financiamiento!$F$32*12,Financiamiento!$F57))</f>
        <v>0</v>
      </c>
      <c r="AT90" s="338">
        <f>-IF(Financiamiento!$F$32*12+$A89&lt;=pagoint!AT$11,0,IPMT(Financiamiento!$F$28/12,1,Financiamiento!$F$32*12,Financiamiento!$F57))</f>
        <v>0</v>
      </c>
      <c r="AU90" s="338">
        <f>-IF(Financiamiento!$F$32*12+$A89&lt;=pagoint!AU$11,0,IPMT(Financiamiento!$F$28/12,1,Financiamiento!$F$32*12,Financiamiento!$F57))</f>
        <v>0</v>
      </c>
      <c r="AV90" s="338">
        <f>-IF(Financiamiento!$F$32*12+$A89&lt;=pagoint!AV$11,0,IPMT(Financiamiento!$F$28/12,1,Financiamiento!$F$32*12,Financiamiento!$F57))</f>
        <v>0</v>
      </c>
      <c r="AW90" s="338">
        <f>-IF(Financiamiento!$F$32*12+$A89&lt;=pagoint!AW$11,0,IPMT(Financiamiento!$F$28/12,1,Financiamiento!$F$32*12,Financiamiento!$F57))</f>
        <v>0</v>
      </c>
      <c r="AX90" s="338">
        <f>-IF(Financiamiento!$F$32*12+$A89&lt;=pagoint!AX$11,0,IPMT(Financiamiento!$F$28/12,1,Financiamiento!$F$32*12,Financiamiento!$F57))</f>
        <v>0</v>
      </c>
      <c r="AY90" s="338">
        <f>-IF(Financiamiento!$F$32*12+$A89&lt;=pagoint!AY$11,0,IPMT(Financiamiento!$F$28/12,1,Financiamiento!$F$32*12,Financiamiento!$F57))</f>
        <v>0</v>
      </c>
      <c r="AZ90" s="338">
        <f>-IF(Financiamiento!$F$32*12+$A89&lt;=pagoint!AZ$11,0,IPMT(Financiamiento!$F$28/12,1,Financiamiento!$F$32*12,Financiamiento!$F57))</f>
        <v>0</v>
      </c>
      <c r="BA90" s="338">
        <f>-IF(Financiamiento!$F$32*12+$A89&lt;=pagoint!BA$11,0,IPMT(Financiamiento!$F$28/12,1,Financiamiento!$F$32*12,Financiamiento!$F57))</f>
        <v>0</v>
      </c>
      <c r="BB90" s="338">
        <f>-IF(Financiamiento!$F$32*12+$A89&lt;=pagoint!BB$11,0,IPMT(Financiamiento!$F$28/12,1,Financiamiento!$F$32*12,Financiamiento!$F57))</f>
        <v>0</v>
      </c>
      <c r="BC90" s="338">
        <f>-IF(Financiamiento!$F$32*12+$A89&lt;=pagoint!BC$11,0,IPMT(Financiamiento!$F$28/12,1,Financiamiento!$F$32*12,Financiamiento!$F57))</f>
        <v>0</v>
      </c>
      <c r="BD90" s="338">
        <f>-IF(Financiamiento!$F$32*12+$A89&lt;=pagoint!BD$11,0,IPMT(Financiamiento!$F$28/12,1,Financiamiento!$F$32*12,Financiamiento!$F57))</f>
        <v>0</v>
      </c>
      <c r="BE90" s="338">
        <f>-IF(Financiamiento!$F$32*12+$A89&lt;=pagoint!BE$11,0,IPMT(Financiamiento!$F$28/12,1,Financiamiento!$F$32*12,Financiamiento!$F57))</f>
        <v>0</v>
      </c>
      <c r="BF90" s="338">
        <f>-IF(Financiamiento!$F$32*12+$A89&lt;=pagoint!BF$11,0,IPMT(Financiamiento!$F$28/12,1,Financiamiento!$F$32*12,Financiamiento!$F57))</f>
        <v>0</v>
      </c>
      <c r="BG90" s="338">
        <f>-IF(Financiamiento!$F$32*12+$A89&lt;=pagoint!BG$11,0,IPMT(Financiamiento!$F$28/12,1,Financiamiento!$F$32*12,Financiamiento!$F57))</f>
        <v>0</v>
      </c>
      <c r="BH90" s="338">
        <f>-IF(Financiamiento!$F$32*12+$A89&lt;=pagoint!BH$11,0,IPMT(Financiamiento!$F$28/12,1,Financiamiento!$F$32*12,Financiamiento!$F57))</f>
        <v>0</v>
      </c>
      <c r="BI90" s="338">
        <f>-IF(Financiamiento!$F$32*12+$A89&lt;=pagoint!BI$11,0,IPMT(Financiamiento!$F$28/12,1,Financiamiento!$F$32*12,Financiamiento!$F57))</f>
        <v>0</v>
      </c>
      <c r="BJ90" s="338">
        <f>-IF(Financiamiento!$F$32*12+$A89&lt;=pagoint!BJ$11,0,IPMT(Financiamiento!$F$28/12,1,Financiamiento!$F$32*12,Financiamiento!$F57))</f>
        <v>0</v>
      </c>
    </row>
    <row r="91" spans="1:62">
      <c r="A91" s="338">
        <v>16</v>
      </c>
      <c r="B91" s="337" t="s">
        <v>171</v>
      </c>
      <c r="R91" s="338">
        <f>-IF(Financiamiento!$F$32*12+$A90&lt;=pagoint!R$11,0,IPMT(Financiamiento!$F$28/12,1,Financiamiento!$F$32*12,Financiamiento!$F58))</f>
        <v>0</v>
      </c>
      <c r="S91" s="338">
        <f>-IF(Financiamiento!$F$32*12+$A90&lt;=pagoint!S$11,0,IPMT(Financiamiento!$F$28/12,1,Financiamiento!$F$32*12,Financiamiento!$F58))</f>
        <v>0</v>
      </c>
      <c r="T91" s="338">
        <f>-IF(Financiamiento!$F$32*12+$A90&lt;=pagoint!T$11,0,IPMT(Financiamiento!$F$28/12,1,Financiamiento!$F$32*12,Financiamiento!$F58))</f>
        <v>0</v>
      </c>
      <c r="U91" s="338">
        <f>-IF(Financiamiento!$F$32*12+$A90&lt;=pagoint!U$11,0,IPMT(Financiamiento!$F$28/12,1,Financiamiento!$F$32*12,Financiamiento!$F58))</f>
        <v>0</v>
      </c>
      <c r="V91" s="338">
        <f>-IF(Financiamiento!$F$32*12+$A90&lt;=pagoint!V$11,0,IPMT(Financiamiento!$F$28/12,1,Financiamiento!$F$32*12,Financiamiento!$F58))</f>
        <v>0</v>
      </c>
      <c r="W91" s="338">
        <f>-IF(Financiamiento!$F$32*12+$A90&lt;=pagoint!W$11,0,IPMT(Financiamiento!$F$28/12,1,Financiamiento!$F$32*12,Financiamiento!$F58))</f>
        <v>0</v>
      </c>
      <c r="X91" s="338">
        <f>-IF(Financiamiento!$F$32*12+$A90&lt;=pagoint!X$11,0,IPMT(Financiamiento!$F$28/12,1,Financiamiento!$F$32*12,Financiamiento!$F58))</f>
        <v>0</v>
      </c>
      <c r="Y91" s="338">
        <f>-IF(Financiamiento!$F$32*12+$A90&lt;=pagoint!Y$11,0,IPMT(Financiamiento!$F$28/12,1,Financiamiento!$F$32*12,Financiamiento!$F58))</f>
        <v>0</v>
      </c>
      <c r="Z91" s="338">
        <f>-IF(Financiamiento!$F$32*12+$A90&lt;=pagoint!Z$11,0,IPMT(Financiamiento!$F$28/12,1,Financiamiento!$F$32*12,Financiamiento!$F58))</f>
        <v>0</v>
      </c>
      <c r="AA91" s="338">
        <f>-IF(Financiamiento!$F$32*12+$A90&lt;=pagoint!AA$11,0,IPMT(Financiamiento!$F$28/12,1,Financiamiento!$F$32*12,Financiamiento!$F58))</f>
        <v>0</v>
      </c>
      <c r="AB91" s="338">
        <f>-IF(Financiamiento!$F$32*12+$A90&lt;=pagoint!AB$11,0,IPMT(Financiamiento!$F$28/12,1,Financiamiento!$F$32*12,Financiamiento!$F58))</f>
        <v>0</v>
      </c>
      <c r="AC91" s="338">
        <f>-IF(Financiamiento!$F$32*12+$A90&lt;=pagoint!AC$11,0,IPMT(Financiamiento!$F$28/12,1,Financiamiento!$F$32*12,Financiamiento!$F58))</f>
        <v>0</v>
      </c>
      <c r="AD91" s="338">
        <f>-IF(Financiamiento!$F$32*12+$A90&lt;=pagoint!AD$11,0,IPMT(Financiamiento!$F$28/12,1,Financiamiento!$F$32*12,Financiamiento!$F58))</f>
        <v>0</v>
      </c>
      <c r="AE91" s="338">
        <f>-IF(Financiamiento!$F$32*12+$A90&lt;=pagoint!AE$11,0,IPMT(Financiamiento!$F$28/12,1,Financiamiento!$F$32*12,Financiamiento!$F58))</f>
        <v>0</v>
      </c>
      <c r="AF91" s="338">
        <f>-IF(Financiamiento!$F$32*12+$A90&lt;=pagoint!AF$11,0,IPMT(Financiamiento!$F$28/12,1,Financiamiento!$F$32*12,Financiamiento!$F58))</f>
        <v>0</v>
      </c>
      <c r="AG91" s="338">
        <f>-IF(Financiamiento!$F$32*12+$A90&lt;=pagoint!AG$11,0,IPMT(Financiamiento!$F$28/12,1,Financiamiento!$F$32*12,Financiamiento!$F58))</f>
        <v>0</v>
      </c>
      <c r="AH91" s="338">
        <f>-IF(Financiamiento!$F$32*12+$A90&lt;=pagoint!AH$11,0,IPMT(Financiamiento!$F$28/12,1,Financiamiento!$F$32*12,Financiamiento!$F58))</f>
        <v>0</v>
      </c>
      <c r="AI91" s="338">
        <f>-IF(Financiamiento!$F$32*12+$A90&lt;=pagoint!AI$11,0,IPMT(Financiamiento!$F$28/12,1,Financiamiento!$F$32*12,Financiamiento!$F58))</f>
        <v>0</v>
      </c>
      <c r="AJ91" s="338">
        <f>-IF(Financiamiento!$F$32*12+$A90&lt;=pagoint!AJ$11,0,IPMT(Financiamiento!$F$28/12,1,Financiamiento!$F$32*12,Financiamiento!$F58))</f>
        <v>0</v>
      </c>
      <c r="AK91" s="338">
        <f>-IF(Financiamiento!$F$32*12+$A90&lt;=pagoint!AK$11,0,IPMT(Financiamiento!$F$28/12,1,Financiamiento!$F$32*12,Financiamiento!$F58))</f>
        <v>0</v>
      </c>
      <c r="AL91" s="338">
        <f>-IF(Financiamiento!$F$32*12+$A90&lt;=pagoint!AL$11,0,IPMT(Financiamiento!$F$28/12,1,Financiamiento!$F$32*12,Financiamiento!$F58))</f>
        <v>0</v>
      </c>
      <c r="AM91" s="338">
        <f>-IF(Financiamiento!$F$32*12+$A90&lt;=pagoint!AM$11,0,IPMT(Financiamiento!$F$28/12,1,Financiamiento!$F$32*12,Financiamiento!$F58))</f>
        <v>0</v>
      </c>
      <c r="AN91" s="338">
        <f>-IF(Financiamiento!$F$32*12+$A90&lt;=pagoint!AN$11,0,IPMT(Financiamiento!$F$28/12,1,Financiamiento!$F$32*12,Financiamiento!$F58))</f>
        <v>0</v>
      </c>
      <c r="AO91" s="338">
        <f>-IF(Financiamiento!$F$32*12+$A90&lt;=pagoint!AO$11,0,IPMT(Financiamiento!$F$28/12,1,Financiamiento!$F$32*12,Financiamiento!$F58))</f>
        <v>0</v>
      </c>
      <c r="AP91" s="338">
        <f>-IF(Financiamiento!$F$32*12+$A90&lt;=pagoint!AP$11,0,IPMT(Financiamiento!$F$28/12,1,Financiamiento!$F$32*12,Financiamiento!$F58))</f>
        <v>0</v>
      </c>
      <c r="AQ91" s="338">
        <f>-IF(Financiamiento!$F$32*12+$A90&lt;=pagoint!AQ$11,0,IPMT(Financiamiento!$F$28/12,1,Financiamiento!$F$32*12,Financiamiento!$F58))</f>
        <v>0</v>
      </c>
      <c r="AR91" s="338">
        <f>-IF(Financiamiento!$F$32*12+$A90&lt;=pagoint!AR$11,0,IPMT(Financiamiento!$F$28/12,1,Financiamiento!$F$32*12,Financiamiento!$F58))</f>
        <v>0</v>
      </c>
      <c r="AS91" s="338">
        <f>-IF(Financiamiento!$F$32*12+$A90&lt;=pagoint!AS$11,0,IPMT(Financiamiento!$F$28/12,1,Financiamiento!$F$32*12,Financiamiento!$F58))</f>
        <v>0</v>
      </c>
      <c r="AT91" s="338">
        <f>-IF(Financiamiento!$F$32*12+$A90&lt;=pagoint!AT$11,0,IPMT(Financiamiento!$F$28/12,1,Financiamiento!$F$32*12,Financiamiento!$F58))</f>
        <v>0</v>
      </c>
      <c r="AU91" s="338">
        <f>-IF(Financiamiento!$F$32*12+$A90&lt;=pagoint!AU$11,0,IPMT(Financiamiento!$F$28/12,1,Financiamiento!$F$32*12,Financiamiento!$F58))</f>
        <v>0</v>
      </c>
      <c r="AV91" s="338">
        <f>-IF(Financiamiento!$F$32*12+$A90&lt;=pagoint!AV$11,0,IPMT(Financiamiento!$F$28/12,1,Financiamiento!$F$32*12,Financiamiento!$F58))</f>
        <v>0</v>
      </c>
      <c r="AW91" s="338">
        <f>-IF(Financiamiento!$F$32*12+$A90&lt;=pagoint!AW$11,0,IPMT(Financiamiento!$F$28/12,1,Financiamiento!$F$32*12,Financiamiento!$F58))</f>
        <v>0</v>
      </c>
      <c r="AX91" s="338">
        <f>-IF(Financiamiento!$F$32*12+$A90&lt;=pagoint!AX$11,0,IPMT(Financiamiento!$F$28/12,1,Financiamiento!$F$32*12,Financiamiento!$F58))</f>
        <v>0</v>
      </c>
      <c r="AY91" s="338">
        <f>-IF(Financiamiento!$F$32*12+$A90&lt;=pagoint!AY$11,0,IPMT(Financiamiento!$F$28/12,1,Financiamiento!$F$32*12,Financiamiento!$F58))</f>
        <v>0</v>
      </c>
      <c r="AZ91" s="338">
        <f>-IF(Financiamiento!$F$32*12+$A90&lt;=pagoint!AZ$11,0,IPMT(Financiamiento!$F$28/12,1,Financiamiento!$F$32*12,Financiamiento!$F58))</f>
        <v>0</v>
      </c>
      <c r="BA91" s="338">
        <f>-IF(Financiamiento!$F$32*12+$A90&lt;=pagoint!BA$11,0,IPMT(Financiamiento!$F$28/12,1,Financiamiento!$F$32*12,Financiamiento!$F58))</f>
        <v>0</v>
      </c>
      <c r="BB91" s="338">
        <f>-IF(Financiamiento!$F$32*12+$A90&lt;=pagoint!BB$11,0,IPMT(Financiamiento!$F$28/12,1,Financiamiento!$F$32*12,Financiamiento!$F58))</f>
        <v>0</v>
      </c>
      <c r="BC91" s="338">
        <f>-IF(Financiamiento!$F$32*12+$A90&lt;=pagoint!BC$11,0,IPMT(Financiamiento!$F$28/12,1,Financiamiento!$F$32*12,Financiamiento!$F58))</f>
        <v>0</v>
      </c>
      <c r="BD91" s="338">
        <f>-IF(Financiamiento!$F$32*12+$A90&lt;=pagoint!BD$11,0,IPMT(Financiamiento!$F$28/12,1,Financiamiento!$F$32*12,Financiamiento!$F58))</f>
        <v>0</v>
      </c>
      <c r="BE91" s="338">
        <f>-IF(Financiamiento!$F$32*12+$A90&lt;=pagoint!BE$11,0,IPMT(Financiamiento!$F$28/12,1,Financiamiento!$F$32*12,Financiamiento!$F58))</f>
        <v>0</v>
      </c>
      <c r="BF91" s="338">
        <f>-IF(Financiamiento!$F$32*12+$A90&lt;=pagoint!BF$11,0,IPMT(Financiamiento!$F$28/12,1,Financiamiento!$F$32*12,Financiamiento!$F58))</f>
        <v>0</v>
      </c>
      <c r="BG91" s="338">
        <f>-IF(Financiamiento!$F$32*12+$A90&lt;=pagoint!BG$11,0,IPMT(Financiamiento!$F$28/12,1,Financiamiento!$F$32*12,Financiamiento!$F58))</f>
        <v>0</v>
      </c>
      <c r="BH91" s="338">
        <f>-IF(Financiamiento!$F$32*12+$A90&lt;=pagoint!BH$11,0,IPMT(Financiamiento!$F$28/12,1,Financiamiento!$F$32*12,Financiamiento!$F58))</f>
        <v>0</v>
      </c>
      <c r="BI91" s="338">
        <f>-IF(Financiamiento!$F$32*12+$A90&lt;=pagoint!BI$11,0,IPMT(Financiamiento!$F$28/12,1,Financiamiento!$F$32*12,Financiamiento!$F58))</f>
        <v>0</v>
      </c>
      <c r="BJ91" s="338">
        <f>-IF(Financiamiento!$F$32*12+$A90&lt;=pagoint!BJ$11,0,IPMT(Financiamiento!$F$28/12,1,Financiamiento!$F$32*12,Financiamiento!$F58))</f>
        <v>0</v>
      </c>
    </row>
    <row r="92" spans="1:62">
      <c r="A92" s="338">
        <v>17</v>
      </c>
      <c r="B92" s="337" t="s">
        <v>172</v>
      </c>
      <c r="S92" s="338">
        <f>-IF(Financiamiento!$F$32*12+$A91&lt;=pagoint!S$11,0,IPMT(Financiamiento!$F$28/12,1,Financiamiento!$F$32*12,Financiamiento!$F59))</f>
        <v>0</v>
      </c>
      <c r="T92" s="338">
        <f>-IF(Financiamiento!$F$32*12+$A91&lt;=pagoint!T$11,0,IPMT(Financiamiento!$F$28/12,1,Financiamiento!$F$32*12,Financiamiento!$F59))</f>
        <v>0</v>
      </c>
      <c r="U92" s="338">
        <f>-IF(Financiamiento!$F$32*12+$A91&lt;=pagoint!U$11,0,IPMT(Financiamiento!$F$28/12,1,Financiamiento!$F$32*12,Financiamiento!$F59))</f>
        <v>0</v>
      </c>
      <c r="V92" s="338">
        <f>-IF(Financiamiento!$F$32*12+$A91&lt;=pagoint!V$11,0,IPMT(Financiamiento!$F$28/12,1,Financiamiento!$F$32*12,Financiamiento!$F59))</f>
        <v>0</v>
      </c>
      <c r="W92" s="338">
        <f>-IF(Financiamiento!$F$32*12+$A91&lt;=pagoint!W$11,0,IPMT(Financiamiento!$F$28/12,1,Financiamiento!$F$32*12,Financiamiento!$F59))</f>
        <v>0</v>
      </c>
      <c r="X92" s="338">
        <f>-IF(Financiamiento!$F$32*12+$A91&lt;=pagoint!X$11,0,IPMT(Financiamiento!$F$28/12,1,Financiamiento!$F$32*12,Financiamiento!$F59))</f>
        <v>0</v>
      </c>
      <c r="Y92" s="338">
        <f>-IF(Financiamiento!$F$32*12+$A91&lt;=pagoint!Y$11,0,IPMT(Financiamiento!$F$28/12,1,Financiamiento!$F$32*12,Financiamiento!$F59))</f>
        <v>0</v>
      </c>
      <c r="Z92" s="338">
        <f>-IF(Financiamiento!$F$32*12+$A91&lt;=pagoint!Z$11,0,IPMT(Financiamiento!$F$28/12,1,Financiamiento!$F$32*12,Financiamiento!$F59))</f>
        <v>0</v>
      </c>
      <c r="AA92" s="338">
        <f>-IF(Financiamiento!$F$32*12+$A91&lt;=pagoint!AA$11,0,IPMT(Financiamiento!$F$28/12,1,Financiamiento!$F$32*12,Financiamiento!$F59))</f>
        <v>0</v>
      </c>
      <c r="AB92" s="338">
        <f>-IF(Financiamiento!$F$32*12+$A91&lt;=pagoint!AB$11,0,IPMT(Financiamiento!$F$28/12,1,Financiamiento!$F$32*12,Financiamiento!$F59))</f>
        <v>0</v>
      </c>
      <c r="AC92" s="338">
        <f>-IF(Financiamiento!$F$32*12+$A91&lt;=pagoint!AC$11,0,IPMT(Financiamiento!$F$28/12,1,Financiamiento!$F$32*12,Financiamiento!$F59))</f>
        <v>0</v>
      </c>
      <c r="AD92" s="338">
        <f>-IF(Financiamiento!$F$32*12+$A91&lt;=pagoint!AD$11,0,IPMT(Financiamiento!$F$28/12,1,Financiamiento!$F$32*12,Financiamiento!$F59))</f>
        <v>0</v>
      </c>
      <c r="AE92" s="338">
        <f>-IF(Financiamiento!$F$32*12+$A91&lt;=pagoint!AE$11,0,IPMT(Financiamiento!$F$28/12,1,Financiamiento!$F$32*12,Financiamiento!$F59))</f>
        <v>0</v>
      </c>
      <c r="AF92" s="338">
        <f>-IF(Financiamiento!$F$32*12+$A91&lt;=pagoint!AF$11,0,IPMT(Financiamiento!$F$28/12,1,Financiamiento!$F$32*12,Financiamiento!$F59))</f>
        <v>0</v>
      </c>
      <c r="AG92" s="338">
        <f>-IF(Financiamiento!$F$32*12+$A91&lt;=pagoint!AG$11,0,IPMT(Financiamiento!$F$28/12,1,Financiamiento!$F$32*12,Financiamiento!$F59))</f>
        <v>0</v>
      </c>
      <c r="AH92" s="338">
        <f>-IF(Financiamiento!$F$32*12+$A91&lt;=pagoint!AH$11,0,IPMT(Financiamiento!$F$28/12,1,Financiamiento!$F$32*12,Financiamiento!$F59))</f>
        <v>0</v>
      </c>
      <c r="AI92" s="338">
        <f>-IF(Financiamiento!$F$32*12+$A91&lt;=pagoint!AI$11,0,IPMT(Financiamiento!$F$28/12,1,Financiamiento!$F$32*12,Financiamiento!$F59))</f>
        <v>0</v>
      </c>
      <c r="AJ92" s="338">
        <f>-IF(Financiamiento!$F$32*12+$A91&lt;=pagoint!AJ$11,0,IPMT(Financiamiento!$F$28/12,1,Financiamiento!$F$32*12,Financiamiento!$F59))</f>
        <v>0</v>
      </c>
      <c r="AK92" s="338">
        <f>-IF(Financiamiento!$F$32*12+$A91&lt;=pagoint!AK$11,0,IPMT(Financiamiento!$F$28/12,1,Financiamiento!$F$32*12,Financiamiento!$F59))</f>
        <v>0</v>
      </c>
      <c r="AL92" s="338">
        <f>-IF(Financiamiento!$F$32*12+$A91&lt;=pagoint!AL$11,0,IPMT(Financiamiento!$F$28/12,1,Financiamiento!$F$32*12,Financiamiento!$F59))</f>
        <v>0</v>
      </c>
      <c r="AM92" s="338">
        <f>-IF(Financiamiento!$F$32*12+$A91&lt;=pagoint!AM$11,0,IPMT(Financiamiento!$F$28/12,1,Financiamiento!$F$32*12,Financiamiento!$F59))</f>
        <v>0</v>
      </c>
      <c r="AN92" s="338">
        <f>-IF(Financiamiento!$F$32*12+$A91&lt;=pagoint!AN$11,0,IPMT(Financiamiento!$F$28/12,1,Financiamiento!$F$32*12,Financiamiento!$F59))</f>
        <v>0</v>
      </c>
      <c r="AO92" s="338">
        <f>-IF(Financiamiento!$F$32*12+$A91&lt;=pagoint!AO$11,0,IPMT(Financiamiento!$F$28/12,1,Financiamiento!$F$32*12,Financiamiento!$F59))</f>
        <v>0</v>
      </c>
      <c r="AP92" s="338">
        <f>-IF(Financiamiento!$F$32*12+$A91&lt;=pagoint!AP$11,0,IPMT(Financiamiento!$F$28/12,1,Financiamiento!$F$32*12,Financiamiento!$F59))</f>
        <v>0</v>
      </c>
      <c r="AQ92" s="338">
        <f>-IF(Financiamiento!$F$32*12+$A91&lt;=pagoint!AQ$11,0,IPMT(Financiamiento!$F$28/12,1,Financiamiento!$F$32*12,Financiamiento!$F59))</f>
        <v>0</v>
      </c>
      <c r="AR92" s="338">
        <f>-IF(Financiamiento!$F$32*12+$A91&lt;=pagoint!AR$11,0,IPMT(Financiamiento!$F$28/12,1,Financiamiento!$F$32*12,Financiamiento!$F59))</f>
        <v>0</v>
      </c>
      <c r="AS92" s="338">
        <f>-IF(Financiamiento!$F$32*12+$A91&lt;=pagoint!AS$11,0,IPMT(Financiamiento!$F$28/12,1,Financiamiento!$F$32*12,Financiamiento!$F59))</f>
        <v>0</v>
      </c>
      <c r="AT92" s="338">
        <f>-IF(Financiamiento!$F$32*12+$A91&lt;=pagoint!AT$11,0,IPMT(Financiamiento!$F$28/12,1,Financiamiento!$F$32*12,Financiamiento!$F59))</f>
        <v>0</v>
      </c>
      <c r="AU92" s="338">
        <f>-IF(Financiamiento!$F$32*12+$A91&lt;=pagoint!AU$11,0,IPMT(Financiamiento!$F$28/12,1,Financiamiento!$F$32*12,Financiamiento!$F59))</f>
        <v>0</v>
      </c>
      <c r="AV92" s="338">
        <f>-IF(Financiamiento!$F$32*12+$A91&lt;=pagoint!AV$11,0,IPMT(Financiamiento!$F$28/12,1,Financiamiento!$F$32*12,Financiamiento!$F59))</f>
        <v>0</v>
      </c>
      <c r="AW92" s="338">
        <f>-IF(Financiamiento!$F$32*12+$A91&lt;=pagoint!AW$11,0,IPMT(Financiamiento!$F$28/12,1,Financiamiento!$F$32*12,Financiamiento!$F59))</f>
        <v>0</v>
      </c>
      <c r="AX92" s="338">
        <f>-IF(Financiamiento!$F$32*12+$A91&lt;=pagoint!AX$11,0,IPMT(Financiamiento!$F$28/12,1,Financiamiento!$F$32*12,Financiamiento!$F59))</f>
        <v>0</v>
      </c>
      <c r="AY92" s="338">
        <f>-IF(Financiamiento!$F$32*12+$A91&lt;=pagoint!AY$11,0,IPMT(Financiamiento!$F$28/12,1,Financiamiento!$F$32*12,Financiamiento!$F59))</f>
        <v>0</v>
      </c>
      <c r="AZ92" s="338">
        <f>-IF(Financiamiento!$F$32*12+$A91&lt;=pagoint!AZ$11,0,IPMT(Financiamiento!$F$28/12,1,Financiamiento!$F$32*12,Financiamiento!$F59))</f>
        <v>0</v>
      </c>
      <c r="BA92" s="338">
        <f>-IF(Financiamiento!$F$32*12+$A91&lt;=pagoint!BA$11,0,IPMT(Financiamiento!$F$28/12,1,Financiamiento!$F$32*12,Financiamiento!$F59))</f>
        <v>0</v>
      </c>
      <c r="BB92" s="338">
        <f>-IF(Financiamiento!$F$32*12+$A91&lt;=pagoint!BB$11,0,IPMT(Financiamiento!$F$28/12,1,Financiamiento!$F$32*12,Financiamiento!$F59))</f>
        <v>0</v>
      </c>
      <c r="BC92" s="338">
        <f>-IF(Financiamiento!$F$32*12+$A91&lt;=pagoint!BC$11,0,IPMT(Financiamiento!$F$28/12,1,Financiamiento!$F$32*12,Financiamiento!$F59))</f>
        <v>0</v>
      </c>
      <c r="BD92" s="338">
        <f>-IF(Financiamiento!$F$32*12+$A91&lt;=pagoint!BD$11,0,IPMT(Financiamiento!$F$28/12,1,Financiamiento!$F$32*12,Financiamiento!$F59))</f>
        <v>0</v>
      </c>
      <c r="BE92" s="338">
        <f>-IF(Financiamiento!$F$32*12+$A91&lt;=pagoint!BE$11,0,IPMT(Financiamiento!$F$28/12,1,Financiamiento!$F$32*12,Financiamiento!$F59))</f>
        <v>0</v>
      </c>
      <c r="BF92" s="338">
        <f>-IF(Financiamiento!$F$32*12+$A91&lt;=pagoint!BF$11,0,IPMT(Financiamiento!$F$28/12,1,Financiamiento!$F$32*12,Financiamiento!$F59))</f>
        <v>0</v>
      </c>
      <c r="BG92" s="338">
        <f>-IF(Financiamiento!$F$32*12+$A91&lt;=pagoint!BG$11,0,IPMT(Financiamiento!$F$28/12,1,Financiamiento!$F$32*12,Financiamiento!$F59))</f>
        <v>0</v>
      </c>
      <c r="BH92" s="338">
        <f>-IF(Financiamiento!$F$32*12+$A91&lt;=pagoint!BH$11,0,IPMT(Financiamiento!$F$28/12,1,Financiamiento!$F$32*12,Financiamiento!$F59))</f>
        <v>0</v>
      </c>
      <c r="BI92" s="338">
        <f>-IF(Financiamiento!$F$32*12+$A91&lt;=pagoint!BI$11,0,IPMT(Financiamiento!$F$28/12,1,Financiamiento!$F$32*12,Financiamiento!$F59))</f>
        <v>0</v>
      </c>
      <c r="BJ92" s="338">
        <f>-IF(Financiamiento!$F$32*12+$A91&lt;=pagoint!BJ$11,0,IPMT(Financiamiento!$F$28/12,1,Financiamiento!$F$32*12,Financiamiento!$F59))</f>
        <v>0</v>
      </c>
    </row>
    <row r="93" spans="1:62">
      <c r="A93" s="338">
        <v>18</v>
      </c>
      <c r="B93" s="337" t="s">
        <v>173</v>
      </c>
      <c r="T93" s="338">
        <f>-IF(Financiamiento!$F$32*12+$A92&lt;=pagoint!T$11,0,IPMT(Financiamiento!$F$28/12,1,Financiamiento!$F$32*12,Financiamiento!$F60))</f>
        <v>0</v>
      </c>
      <c r="U93" s="338">
        <f>-IF(Financiamiento!$F$32*12+$A92&lt;=pagoint!U$11,0,IPMT(Financiamiento!$F$28/12,1,Financiamiento!$F$32*12,Financiamiento!$F60))</f>
        <v>0</v>
      </c>
      <c r="V93" s="338">
        <f>-IF(Financiamiento!$F$32*12+$A92&lt;=pagoint!V$11,0,IPMT(Financiamiento!$F$28/12,1,Financiamiento!$F$32*12,Financiamiento!$F60))</f>
        <v>0</v>
      </c>
      <c r="W93" s="338">
        <f>-IF(Financiamiento!$F$32*12+$A92&lt;=pagoint!W$11,0,IPMT(Financiamiento!$F$28/12,1,Financiamiento!$F$32*12,Financiamiento!$F60))</f>
        <v>0</v>
      </c>
      <c r="X93" s="338">
        <f>-IF(Financiamiento!$F$32*12+$A92&lt;=pagoint!X$11,0,IPMT(Financiamiento!$F$28/12,1,Financiamiento!$F$32*12,Financiamiento!$F60))</f>
        <v>0</v>
      </c>
      <c r="Y93" s="338">
        <f>-IF(Financiamiento!$F$32*12+$A92&lt;=pagoint!Y$11,0,IPMT(Financiamiento!$F$28/12,1,Financiamiento!$F$32*12,Financiamiento!$F60))</f>
        <v>0</v>
      </c>
      <c r="Z93" s="338">
        <f>-IF(Financiamiento!$F$32*12+$A92&lt;=pagoint!Z$11,0,IPMT(Financiamiento!$F$28/12,1,Financiamiento!$F$32*12,Financiamiento!$F60))</f>
        <v>0</v>
      </c>
      <c r="AA93" s="338">
        <f>-IF(Financiamiento!$F$32*12+$A92&lt;=pagoint!AA$11,0,IPMT(Financiamiento!$F$28/12,1,Financiamiento!$F$32*12,Financiamiento!$F60))</f>
        <v>0</v>
      </c>
      <c r="AB93" s="338">
        <f>-IF(Financiamiento!$F$32*12+$A92&lt;=pagoint!AB$11,0,IPMT(Financiamiento!$F$28/12,1,Financiamiento!$F$32*12,Financiamiento!$F60))</f>
        <v>0</v>
      </c>
      <c r="AC93" s="338">
        <f>-IF(Financiamiento!$F$32*12+$A92&lt;=pagoint!AC$11,0,IPMT(Financiamiento!$F$28/12,1,Financiamiento!$F$32*12,Financiamiento!$F60))</f>
        <v>0</v>
      </c>
      <c r="AD93" s="338">
        <f>-IF(Financiamiento!$F$32*12+$A92&lt;=pagoint!AD$11,0,IPMT(Financiamiento!$F$28/12,1,Financiamiento!$F$32*12,Financiamiento!$F60))</f>
        <v>0</v>
      </c>
      <c r="AE93" s="338">
        <f>-IF(Financiamiento!$F$32*12+$A92&lt;=pagoint!AE$11,0,IPMT(Financiamiento!$F$28/12,1,Financiamiento!$F$32*12,Financiamiento!$F60))</f>
        <v>0</v>
      </c>
      <c r="AF93" s="338">
        <f>-IF(Financiamiento!$F$32*12+$A92&lt;=pagoint!AF$11,0,IPMT(Financiamiento!$F$28/12,1,Financiamiento!$F$32*12,Financiamiento!$F60))</f>
        <v>0</v>
      </c>
      <c r="AG93" s="338">
        <f>-IF(Financiamiento!$F$32*12+$A92&lt;=pagoint!AG$11,0,IPMT(Financiamiento!$F$28/12,1,Financiamiento!$F$32*12,Financiamiento!$F60))</f>
        <v>0</v>
      </c>
      <c r="AH93" s="338">
        <f>-IF(Financiamiento!$F$32*12+$A92&lt;=pagoint!AH$11,0,IPMT(Financiamiento!$F$28/12,1,Financiamiento!$F$32*12,Financiamiento!$F60))</f>
        <v>0</v>
      </c>
      <c r="AI93" s="338">
        <f>-IF(Financiamiento!$F$32*12+$A92&lt;=pagoint!AI$11,0,IPMT(Financiamiento!$F$28/12,1,Financiamiento!$F$32*12,Financiamiento!$F60))</f>
        <v>0</v>
      </c>
      <c r="AJ93" s="338">
        <f>-IF(Financiamiento!$F$32*12+$A92&lt;=pagoint!AJ$11,0,IPMT(Financiamiento!$F$28/12,1,Financiamiento!$F$32*12,Financiamiento!$F60))</f>
        <v>0</v>
      </c>
      <c r="AK93" s="338">
        <f>-IF(Financiamiento!$F$32*12+$A92&lt;=pagoint!AK$11,0,IPMT(Financiamiento!$F$28/12,1,Financiamiento!$F$32*12,Financiamiento!$F60))</f>
        <v>0</v>
      </c>
      <c r="AL93" s="338">
        <f>-IF(Financiamiento!$F$32*12+$A92&lt;=pagoint!AL$11,0,IPMT(Financiamiento!$F$28/12,1,Financiamiento!$F$32*12,Financiamiento!$F60))</f>
        <v>0</v>
      </c>
      <c r="AM93" s="338">
        <f>-IF(Financiamiento!$F$32*12+$A92&lt;=pagoint!AM$11,0,IPMT(Financiamiento!$F$28/12,1,Financiamiento!$F$32*12,Financiamiento!$F60))</f>
        <v>0</v>
      </c>
      <c r="AN93" s="338">
        <f>-IF(Financiamiento!$F$32*12+$A92&lt;=pagoint!AN$11,0,IPMT(Financiamiento!$F$28/12,1,Financiamiento!$F$32*12,Financiamiento!$F60))</f>
        <v>0</v>
      </c>
      <c r="AO93" s="338">
        <f>-IF(Financiamiento!$F$32*12+$A92&lt;=pagoint!AO$11,0,IPMT(Financiamiento!$F$28/12,1,Financiamiento!$F$32*12,Financiamiento!$F60))</f>
        <v>0</v>
      </c>
      <c r="AP93" s="338">
        <f>-IF(Financiamiento!$F$32*12+$A92&lt;=pagoint!AP$11,0,IPMT(Financiamiento!$F$28/12,1,Financiamiento!$F$32*12,Financiamiento!$F60))</f>
        <v>0</v>
      </c>
      <c r="AQ93" s="338">
        <f>-IF(Financiamiento!$F$32*12+$A92&lt;=pagoint!AQ$11,0,IPMT(Financiamiento!$F$28/12,1,Financiamiento!$F$32*12,Financiamiento!$F60))</f>
        <v>0</v>
      </c>
      <c r="AR93" s="338">
        <f>-IF(Financiamiento!$F$32*12+$A92&lt;=pagoint!AR$11,0,IPMT(Financiamiento!$F$28/12,1,Financiamiento!$F$32*12,Financiamiento!$F60))</f>
        <v>0</v>
      </c>
      <c r="AS93" s="338">
        <f>-IF(Financiamiento!$F$32*12+$A92&lt;=pagoint!AS$11,0,IPMT(Financiamiento!$F$28/12,1,Financiamiento!$F$32*12,Financiamiento!$F60))</f>
        <v>0</v>
      </c>
      <c r="AT93" s="338">
        <f>-IF(Financiamiento!$F$32*12+$A92&lt;=pagoint!AT$11,0,IPMT(Financiamiento!$F$28/12,1,Financiamiento!$F$32*12,Financiamiento!$F60))</f>
        <v>0</v>
      </c>
      <c r="AU93" s="338">
        <f>-IF(Financiamiento!$F$32*12+$A92&lt;=pagoint!AU$11,0,IPMT(Financiamiento!$F$28/12,1,Financiamiento!$F$32*12,Financiamiento!$F60))</f>
        <v>0</v>
      </c>
      <c r="AV93" s="338">
        <f>-IF(Financiamiento!$F$32*12+$A92&lt;=pagoint!AV$11,0,IPMT(Financiamiento!$F$28/12,1,Financiamiento!$F$32*12,Financiamiento!$F60))</f>
        <v>0</v>
      </c>
      <c r="AW93" s="338">
        <f>-IF(Financiamiento!$F$32*12+$A92&lt;=pagoint!AW$11,0,IPMT(Financiamiento!$F$28/12,1,Financiamiento!$F$32*12,Financiamiento!$F60))</f>
        <v>0</v>
      </c>
      <c r="AX93" s="338">
        <f>-IF(Financiamiento!$F$32*12+$A92&lt;=pagoint!AX$11,0,IPMT(Financiamiento!$F$28/12,1,Financiamiento!$F$32*12,Financiamiento!$F60))</f>
        <v>0</v>
      </c>
      <c r="AY93" s="338">
        <f>-IF(Financiamiento!$F$32*12+$A92&lt;=pagoint!AY$11,0,IPMT(Financiamiento!$F$28/12,1,Financiamiento!$F$32*12,Financiamiento!$F60))</f>
        <v>0</v>
      </c>
      <c r="AZ93" s="338">
        <f>-IF(Financiamiento!$F$32*12+$A92&lt;=pagoint!AZ$11,0,IPMT(Financiamiento!$F$28/12,1,Financiamiento!$F$32*12,Financiamiento!$F60))</f>
        <v>0</v>
      </c>
      <c r="BA93" s="338">
        <f>-IF(Financiamiento!$F$32*12+$A92&lt;=pagoint!BA$11,0,IPMT(Financiamiento!$F$28/12,1,Financiamiento!$F$32*12,Financiamiento!$F60))</f>
        <v>0</v>
      </c>
      <c r="BB93" s="338">
        <f>-IF(Financiamiento!$F$32*12+$A92&lt;=pagoint!BB$11,0,IPMT(Financiamiento!$F$28/12,1,Financiamiento!$F$32*12,Financiamiento!$F60))</f>
        <v>0</v>
      </c>
      <c r="BC93" s="338">
        <f>-IF(Financiamiento!$F$32*12+$A92&lt;=pagoint!BC$11,0,IPMT(Financiamiento!$F$28/12,1,Financiamiento!$F$32*12,Financiamiento!$F60))</f>
        <v>0</v>
      </c>
      <c r="BD93" s="338">
        <f>-IF(Financiamiento!$F$32*12+$A92&lt;=pagoint!BD$11,0,IPMT(Financiamiento!$F$28/12,1,Financiamiento!$F$32*12,Financiamiento!$F60))</f>
        <v>0</v>
      </c>
      <c r="BE93" s="338">
        <f>-IF(Financiamiento!$F$32*12+$A92&lt;=pagoint!BE$11,0,IPMT(Financiamiento!$F$28/12,1,Financiamiento!$F$32*12,Financiamiento!$F60))</f>
        <v>0</v>
      </c>
      <c r="BF93" s="338">
        <f>-IF(Financiamiento!$F$32*12+$A92&lt;=pagoint!BF$11,0,IPMT(Financiamiento!$F$28/12,1,Financiamiento!$F$32*12,Financiamiento!$F60))</f>
        <v>0</v>
      </c>
      <c r="BG93" s="338">
        <f>-IF(Financiamiento!$F$32*12+$A92&lt;=pagoint!BG$11,0,IPMT(Financiamiento!$F$28/12,1,Financiamiento!$F$32*12,Financiamiento!$F60))</f>
        <v>0</v>
      </c>
      <c r="BH93" s="338">
        <f>-IF(Financiamiento!$F$32*12+$A92&lt;=pagoint!BH$11,0,IPMT(Financiamiento!$F$28/12,1,Financiamiento!$F$32*12,Financiamiento!$F60))</f>
        <v>0</v>
      </c>
      <c r="BI93" s="338">
        <f>-IF(Financiamiento!$F$32*12+$A92&lt;=pagoint!BI$11,0,IPMT(Financiamiento!$F$28/12,1,Financiamiento!$F$32*12,Financiamiento!$F60))</f>
        <v>0</v>
      </c>
      <c r="BJ93" s="338">
        <f>-IF(Financiamiento!$F$32*12+$A92&lt;=pagoint!BJ$11,0,IPMT(Financiamiento!$F$28/12,1,Financiamiento!$F$32*12,Financiamiento!$F60))</f>
        <v>0</v>
      </c>
    </row>
    <row r="94" spans="1:62">
      <c r="A94" s="338">
        <v>19</v>
      </c>
      <c r="B94" s="337" t="s">
        <v>174</v>
      </c>
      <c r="U94" s="338">
        <f>-IF(Financiamiento!$F$32*12+$A93&lt;=pagoint!U$11,0,IPMT(Financiamiento!$F$28/12,1,Financiamiento!$F$32*12,Financiamiento!$F61))</f>
        <v>0</v>
      </c>
      <c r="V94" s="338">
        <f>-IF(Financiamiento!$F$32*12+$A93&lt;=pagoint!V$11,0,IPMT(Financiamiento!$F$28/12,1,Financiamiento!$F$32*12,Financiamiento!$F61))</f>
        <v>0</v>
      </c>
      <c r="W94" s="338">
        <f>-IF(Financiamiento!$F$32*12+$A93&lt;=pagoint!W$11,0,IPMT(Financiamiento!$F$28/12,1,Financiamiento!$F$32*12,Financiamiento!$F61))</f>
        <v>0</v>
      </c>
      <c r="X94" s="338">
        <f>-IF(Financiamiento!$F$32*12+$A93&lt;=pagoint!X$11,0,IPMT(Financiamiento!$F$28/12,1,Financiamiento!$F$32*12,Financiamiento!$F61))</f>
        <v>0</v>
      </c>
      <c r="Y94" s="338">
        <f>-IF(Financiamiento!$F$32*12+$A93&lt;=pagoint!Y$11,0,IPMT(Financiamiento!$F$28/12,1,Financiamiento!$F$32*12,Financiamiento!$F61))</f>
        <v>0</v>
      </c>
      <c r="Z94" s="338">
        <f>-IF(Financiamiento!$F$32*12+$A93&lt;=pagoint!Z$11,0,IPMT(Financiamiento!$F$28/12,1,Financiamiento!$F$32*12,Financiamiento!$F61))</f>
        <v>0</v>
      </c>
      <c r="AA94" s="338">
        <f>-IF(Financiamiento!$F$32*12+$A93&lt;=pagoint!AA$11,0,IPMT(Financiamiento!$F$28/12,1,Financiamiento!$F$32*12,Financiamiento!$F61))</f>
        <v>0</v>
      </c>
      <c r="AB94" s="338">
        <f>-IF(Financiamiento!$F$32*12+$A93&lt;=pagoint!AB$11,0,IPMT(Financiamiento!$F$28/12,1,Financiamiento!$F$32*12,Financiamiento!$F61))</f>
        <v>0</v>
      </c>
      <c r="AC94" s="338">
        <f>-IF(Financiamiento!$F$32*12+$A93&lt;=pagoint!AC$11,0,IPMT(Financiamiento!$F$28/12,1,Financiamiento!$F$32*12,Financiamiento!$F61))</f>
        <v>0</v>
      </c>
      <c r="AD94" s="338">
        <f>-IF(Financiamiento!$F$32*12+$A93&lt;=pagoint!AD$11,0,IPMT(Financiamiento!$F$28/12,1,Financiamiento!$F$32*12,Financiamiento!$F61))</f>
        <v>0</v>
      </c>
      <c r="AE94" s="338">
        <f>-IF(Financiamiento!$F$32*12+$A93&lt;=pagoint!AE$11,0,IPMT(Financiamiento!$F$28/12,1,Financiamiento!$F$32*12,Financiamiento!$F61))</f>
        <v>0</v>
      </c>
      <c r="AF94" s="338">
        <f>-IF(Financiamiento!$F$32*12+$A93&lt;=pagoint!AF$11,0,IPMT(Financiamiento!$F$28/12,1,Financiamiento!$F$32*12,Financiamiento!$F61))</f>
        <v>0</v>
      </c>
      <c r="AG94" s="338">
        <f>-IF(Financiamiento!$F$32*12+$A93&lt;=pagoint!AG$11,0,IPMT(Financiamiento!$F$28/12,1,Financiamiento!$F$32*12,Financiamiento!$F61))</f>
        <v>0</v>
      </c>
      <c r="AH94" s="338">
        <f>-IF(Financiamiento!$F$32*12+$A93&lt;=pagoint!AH$11,0,IPMT(Financiamiento!$F$28/12,1,Financiamiento!$F$32*12,Financiamiento!$F61))</f>
        <v>0</v>
      </c>
      <c r="AI94" s="338">
        <f>-IF(Financiamiento!$F$32*12+$A93&lt;=pagoint!AI$11,0,IPMT(Financiamiento!$F$28/12,1,Financiamiento!$F$32*12,Financiamiento!$F61))</f>
        <v>0</v>
      </c>
      <c r="AJ94" s="338">
        <f>-IF(Financiamiento!$F$32*12+$A93&lt;=pagoint!AJ$11,0,IPMT(Financiamiento!$F$28/12,1,Financiamiento!$F$32*12,Financiamiento!$F61))</f>
        <v>0</v>
      </c>
      <c r="AK94" s="338">
        <f>-IF(Financiamiento!$F$32*12+$A93&lt;=pagoint!AK$11,0,IPMT(Financiamiento!$F$28/12,1,Financiamiento!$F$32*12,Financiamiento!$F61))</f>
        <v>0</v>
      </c>
      <c r="AL94" s="338">
        <f>-IF(Financiamiento!$F$32*12+$A93&lt;=pagoint!AL$11,0,IPMT(Financiamiento!$F$28/12,1,Financiamiento!$F$32*12,Financiamiento!$F61))</f>
        <v>0</v>
      </c>
      <c r="AM94" s="338">
        <f>-IF(Financiamiento!$F$32*12+$A93&lt;=pagoint!AM$11,0,IPMT(Financiamiento!$F$28/12,1,Financiamiento!$F$32*12,Financiamiento!$F61))</f>
        <v>0</v>
      </c>
      <c r="AN94" s="338">
        <f>-IF(Financiamiento!$F$32*12+$A93&lt;=pagoint!AN$11,0,IPMT(Financiamiento!$F$28/12,1,Financiamiento!$F$32*12,Financiamiento!$F61))</f>
        <v>0</v>
      </c>
      <c r="AO94" s="338">
        <f>-IF(Financiamiento!$F$32*12+$A93&lt;=pagoint!AO$11,0,IPMT(Financiamiento!$F$28/12,1,Financiamiento!$F$32*12,Financiamiento!$F61))</f>
        <v>0</v>
      </c>
      <c r="AP94" s="338">
        <f>-IF(Financiamiento!$F$32*12+$A93&lt;=pagoint!AP$11,0,IPMT(Financiamiento!$F$28/12,1,Financiamiento!$F$32*12,Financiamiento!$F61))</f>
        <v>0</v>
      </c>
      <c r="AQ94" s="338">
        <f>-IF(Financiamiento!$F$32*12+$A93&lt;=pagoint!AQ$11,0,IPMT(Financiamiento!$F$28/12,1,Financiamiento!$F$32*12,Financiamiento!$F61))</f>
        <v>0</v>
      </c>
      <c r="AR94" s="338">
        <f>-IF(Financiamiento!$F$32*12+$A93&lt;=pagoint!AR$11,0,IPMT(Financiamiento!$F$28/12,1,Financiamiento!$F$32*12,Financiamiento!$F61))</f>
        <v>0</v>
      </c>
      <c r="AS94" s="338">
        <f>-IF(Financiamiento!$F$32*12+$A93&lt;=pagoint!AS$11,0,IPMT(Financiamiento!$F$28/12,1,Financiamiento!$F$32*12,Financiamiento!$F61))</f>
        <v>0</v>
      </c>
      <c r="AT94" s="338">
        <f>-IF(Financiamiento!$F$32*12+$A93&lt;=pagoint!AT$11,0,IPMT(Financiamiento!$F$28/12,1,Financiamiento!$F$32*12,Financiamiento!$F61))</f>
        <v>0</v>
      </c>
      <c r="AU94" s="338">
        <f>-IF(Financiamiento!$F$32*12+$A93&lt;=pagoint!AU$11,0,IPMT(Financiamiento!$F$28/12,1,Financiamiento!$F$32*12,Financiamiento!$F61))</f>
        <v>0</v>
      </c>
      <c r="AV94" s="338">
        <f>-IF(Financiamiento!$F$32*12+$A93&lt;=pagoint!AV$11,0,IPMT(Financiamiento!$F$28/12,1,Financiamiento!$F$32*12,Financiamiento!$F61))</f>
        <v>0</v>
      </c>
      <c r="AW94" s="338">
        <f>-IF(Financiamiento!$F$32*12+$A93&lt;=pagoint!AW$11,0,IPMT(Financiamiento!$F$28/12,1,Financiamiento!$F$32*12,Financiamiento!$F61))</f>
        <v>0</v>
      </c>
      <c r="AX94" s="338">
        <f>-IF(Financiamiento!$F$32*12+$A93&lt;=pagoint!AX$11,0,IPMT(Financiamiento!$F$28/12,1,Financiamiento!$F$32*12,Financiamiento!$F61))</f>
        <v>0</v>
      </c>
      <c r="AY94" s="338">
        <f>-IF(Financiamiento!$F$32*12+$A93&lt;=pagoint!AY$11,0,IPMT(Financiamiento!$F$28/12,1,Financiamiento!$F$32*12,Financiamiento!$F61))</f>
        <v>0</v>
      </c>
      <c r="AZ94" s="338">
        <f>-IF(Financiamiento!$F$32*12+$A93&lt;=pagoint!AZ$11,0,IPMT(Financiamiento!$F$28/12,1,Financiamiento!$F$32*12,Financiamiento!$F61))</f>
        <v>0</v>
      </c>
      <c r="BA94" s="338">
        <f>-IF(Financiamiento!$F$32*12+$A93&lt;=pagoint!BA$11,0,IPMT(Financiamiento!$F$28/12,1,Financiamiento!$F$32*12,Financiamiento!$F61))</f>
        <v>0</v>
      </c>
      <c r="BB94" s="338">
        <f>-IF(Financiamiento!$F$32*12+$A93&lt;=pagoint!BB$11,0,IPMT(Financiamiento!$F$28/12,1,Financiamiento!$F$32*12,Financiamiento!$F61))</f>
        <v>0</v>
      </c>
      <c r="BC94" s="338">
        <f>-IF(Financiamiento!$F$32*12+$A93&lt;=pagoint!BC$11,0,IPMT(Financiamiento!$F$28/12,1,Financiamiento!$F$32*12,Financiamiento!$F61))</f>
        <v>0</v>
      </c>
      <c r="BD94" s="338">
        <f>-IF(Financiamiento!$F$32*12+$A93&lt;=pagoint!BD$11,0,IPMT(Financiamiento!$F$28/12,1,Financiamiento!$F$32*12,Financiamiento!$F61))</f>
        <v>0</v>
      </c>
      <c r="BE94" s="338">
        <f>-IF(Financiamiento!$F$32*12+$A93&lt;=pagoint!BE$11,0,IPMT(Financiamiento!$F$28/12,1,Financiamiento!$F$32*12,Financiamiento!$F61))</f>
        <v>0</v>
      </c>
      <c r="BF94" s="338">
        <f>-IF(Financiamiento!$F$32*12+$A93&lt;=pagoint!BF$11,0,IPMT(Financiamiento!$F$28/12,1,Financiamiento!$F$32*12,Financiamiento!$F61))</f>
        <v>0</v>
      </c>
      <c r="BG94" s="338">
        <f>-IF(Financiamiento!$F$32*12+$A93&lt;=pagoint!BG$11,0,IPMT(Financiamiento!$F$28/12,1,Financiamiento!$F$32*12,Financiamiento!$F61))</f>
        <v>0</v>
      </c>
      <c r="BH94" s="338">
        <f>-IF(Financiamiento!$F$32*12+$A93&lt;=pagoint!BH$11,0,IPMT(Financiamiento!$F$28/12,1,Financiamiento!$F$32*12,Financiamiento!$F61))</f>
        <v>0</v>
      </c>
      <c r="BI94" s="338">
        <f>-IF(Financiamiento!$F$32*12+$A93&lt;=pagoint!BI$11,0,IPMT(Financiamiento!$F$28/12,1,Financiamiento!$F$32*12,Financiamiento!$F61))</f>
        <v>0</v>
      </c>
      <c r="BJ94" s="338">
        <f>-IF(Financiamiento!$F$32*12+$A93&lt;=pagoint!BJ$11,0,IPMT(Financiamiento!$F$28/12,1,Financiamiento!$F$32*12,Financiamiento!$F61))</f>
        <v>0</v>
      </c>
    </row>
    <row r="95" spans="1:62">
      <c r="A95" s="338">
        <v>20</v>
      </c>
      <c r="B95" s="337" t="s">
        <v>175</v>
      </c>
      <c r="V95" s="338">
        <f>-IF(Financiamiento!$F$32*12+$A94&lt;=pagoint!V$11,0,IPMT(Financiamiento!$F$28/12,1,Financiamiento!$F$32*12,Financiamiento!$F62))</f>
        <v>0</v>
      </c>
      <c r="W95" s="338">
        <f>-IF(Financiamiento!$F$32*12+$A94&lt;=pagoint!W$11,0,IPMT(Financiamiento!$F$28/12,1,Financiamiento!$F$32*12,Financiamiento!$F62))</f>
        <v>0</v>
      </c>
      <c r="X95" s="338">
        <f>-IF(Financiamiento!$F$32*12+$A94&lt;=pagoint!X$11,0,IPMT(Financiamiento!$F$28/12,1,Financiamiento!$F$32*12,Financiamiento!$F62))</f>
        <v>0</v>
      </c>
      <c r="Y95" s="338">
        <f>-IF(Financiamiento!$F$32*12+$A94&lt;=pagoint!Y$11,0,IPMT(Financiamiento!$F$28/12,1,Financiamiento!$F$32*12,Financiamiento!$F62))</f>
        <v>0</v>
      </c>
      <c r="Z95" s="338">
        <f>-IF(Financiamiento!$F$32*12+$A94&lt;=pagoint!Z$11,0,IPMT(Financiamiento!$F$28/12,1,Financiamiento!$F$32*12,Financiamiento!$F62))</f>
        <v>0</v>
      </c>
      <c r="AA95" s="338">
        <f>-IF(Financiamiento!$F$32*12+$A94&lt;=pagoint!AA$11,0,IPMT(Financiamiento!$F$28/12,1,Financiamiento!$F$32*12,Financiamiento!$F62))</f>
        <v>0</v>
      </c>
      <c r="AB95" s="338">
        <f>-IF(Financiamiento!$F$32*12+$A94&lt;=pagoint!AB$11,0,IPMT(Financiamiento!$F$28/12,1,Financiamiento!$F$32*12,Financiamiento!$F62))</f>
        <v>0</v>
      </c>
      <c r="AC95" s="338">
        <f>-IF(Financiamiento!$F$32*12+$A94&lt;=pagoint!AC$11,0,IPMT(Financiamiento!$F$28/12,1,Financiamiento!$F$32*12,Financiamiento!$F62))</f>
        <v>0</v>
      </c>
      <c r="AD95" s="338">
        <f>-IF(Financiamiento!$F$32*12+$A94&lt;=pagoint!AD$11,0,IPMT(Financiamiento!$F$28/12,1,Financiamiento!$F$32*12,Financiamiento!$F62))</f>
        <v>0</v>
      </c>
      <c r="AE95" s="338">
        <f>-IF(Financiamiento!$F$32*12+$A94&lt;=pagoint!AE$11,0,IPMT(Financiamiento!$F$28/12,1,Financiamiento!$F$32*12,Financiamiento!$F62))</f>
        <v>0</v>
      </c>
      <c r="AF95" s="338">
        <f>-IF(Financiamiento!$F$32*12+$A94&lt;=pagoint!AF$11,0,IPMT(Financiamiento!$F$28/12,1,Financiamiento!$F$32*12,Financiamiento!$F62))</f>
        <v>0</v>
      </c>
      <c r="AG95" s="338">
        <f>-IF(Financiamiento!$F$32*12+$A94&lt;=pagoint!AG$11,0,IPMT(Financiamiento!$F$28/12,1,Financiamiento!$F$32*12,Financiamiento!$F62))</f>
        <v>0</v>
      </c>
      <c r="AH95" s="338">
        <f>-IF(Financiamiento!$F$32*12+$A94&lt;=pagoint!AH$11,0,IPMT(Financiamiento!$F$28/12,1,Financiamiento!$F$32*12,Financiamiento!$F62))</f>
        <v>0</v>
      </c>
      <c r="AI95" s="338">
        <f>-IF(Financiamiento!$F$32*12+$A94&lt;=pagoint!AI$11,0,IPMT(Financiamiento!$F$28/12,1,Financiamiento!$F$32*12,Financiamiento!$F62))</f>
        <v>0</v>
      </c>
      <c r="AJ95" s="338">
        <f>-IF(Financiamiento!$F$32*12+$A94&lt;=pagoint!AJ$11,0,IPMT(Financiamiento!$F$28/12,1,Financiamiento!$F$32*12,Financiamiento!$F62))</f>
        <v>0</v>
      </c>
      <c r="AK95" s="338">
        <f>-IF(Financiamiento!$F$32*12+$A94&lt;=pagoint!AK$11,0,IPMT(Financiamiento!$F$28/12,1,Financiamiento!$F$32*12,Financiamiento!$F62))</f>
        <v>0</v>
      </c>
      <c r="AL95" s="338">
        <f>-IF(Financiamiento!$F$32*12+$A94&lt;=pagoint!AL$11,0,IPMT(Financiamiento!$F$28/12,1,Financiamiento!$F$32*12,Financiamiento!$F62))</f>
        <v>0</v>
      </c>
      <c r="AM95" s="338">
        <f>-IF(Financiamiento!$F$32*12+$A94&lt;=pagoint!AM$11,0,IPMT(Financiamiento!$F$28/12,1,Financiamiento!$F$32*12,Financiamiento!$F62))</f>
        <v>0</v>
      </c>
      <c r="AN95" s="338">
        <f>-IF(Financiamiento!$F$32*12+$A94&lt;=pagoint!AN$11,0,IPMT(Financiamiento!$F$28/12,1,Financiamiento!$F$32*12,Financiamiento!$F62))</f>
        <v>0</v>
      </c>
      <c r="AO95" s="338">
        <f>-IF(Financiamiento!$F$32*12+$A94&lt;=pagoint!AO$11,0,IPMT(Financiamiento!$F$28/12,1,Financiamiento!$F$32*12,Financiamiento!$F62))</f>
        <v>0</v>
      </c>
      <c r="AP95" s="338">
        <f>-IF(Financiamiento!$F$32*12+$A94&lt;=pagoint!AP$11,0,IPMT(Financiamiento!$F$28/12,1,Financiamiento!$F$32*12,Financiamiento!$F62))</f>
        <v>0</v>
      </c>
      <c r="AQ95" s="338">
        <f>-IF(Financiamiento!$F$32*12+$A94&lt;=pagoint!AQ$11,0,IPMT(Financiamiento!$F$28/12,1,Financiamiento!$F$32*12,Financiamiento!$F62))</f>
        <v>0</v>
      </c>
      <c r="AR95" s="338">
        <f>-IF(Financiamiento!$F$32*12+$A94&lt;=pagoint!AR$11,0,IPMT(Financiamiento!$F$28/12,1,Financiamiento!$F$32*12,Financiamiento!$F62))</f>
        <v>0</v>
      </c>
      <c r="AS95" s="338">
        <f>-IF(Financiamiento!$F$32*12+$A94&lt;=pagoint!AS$11,0,IPMT(Financiamiento!$F$28/12,1,Financiamiento!$F$32*12,Financiamiento!$F62))</f>
        <v>0</v>
      </c>
      <c r="AT95" s="338">
        <f>-IF(Financiamiento!$F$32*12+$A94&lt;=pagoint!AT$11,0,IPMT(Financiamiento!$F$28/12,1,Financiamiento!$F$32*12,Financiamiento!$F62))</f>
        <v>0</v>
      </c>
      <c r="AU95" s="338">
        <f>-IF(Financiamiento!$F$32*12+$A94&lt;=pagoint!AU$11,0,IPMT(Financiamiento!$F$28/12,1,Financiamiento!$F$32*12,Financiamiento!$F62))</f>
        <v>0</v>
      </c>
      <c r="AV95" s="338">
        <f>-IF(Financiamiento!$F$32*12+$A94&lt;=pagoint!AV$11,0,IPMT(Financiamiento!$F$28/12,1,Financiamiento!$F$32*12,Financiamiento!$F62))</f>
        <v>0</v>
      </c>
      <c r="AW95" s="338">
        <f>-IF(Financiamiento!$F$32*12+$A94&lt;=pagoint!AW$11,0,IPMT(Financiamiento!$F$28/12,1,Financiamiento!$F$32*12,Financiamiento!$F62))</f>
        <v>0</v>
      </c>
      <c r="AX95" s="338">
        <f>-IF(Financiamiento!$F$32*12+$A94&lt;=pagoint!AX$11,0,IPMT(Financiamiento!$F$28/12,1,Financiamiento!$F$32*12,Financiamiento!$F62))</f>
        <v>0</v>
      </c>
      <c r="AY95" s="338">
        <f>-IF(Financiamiento!$F$32*12+$A94&lt;=pagoint!AY$11,0,IPMT(Financiamiento!$F$28/12,1,Financiamiento!$F$32*12,Financiamiento!$F62))</f>
        <v>0</v>
      </c>
      <c r="AZ95" s="338">
        <f>-IF(Financiamiento!$F$32*12+$A94&lt;=pagoint!AZ$11,0,IPMT(Financiamiento!$F$28/12,1,Financiamiento!$F$32*12,Financiamiento!$F62))</f>
        <v>0</v>
      </c>
      <c r="BA95" s="338">
        <f>-IF(Financiamiento!$F$32*12+$A94&lt;=pagoint!BA$11,0,IPMT(Financiamiento!$F$28/12,1,Financiamiento!$F$32*12,Financiamiento!$F62))</f>
        <v>0</v>
      </c>
      <c r="BB95" s="338">
        <f>-IF(Financiamiento!$F$32*12+$A94&lt;=pagoint!BB$11,0,IPMT(Financiamiento!$F$28/12,1,Financiamiento!$F$32*12,Financiamiento!$F62))</f>
        <v>0</v>
      </c>
      <c r="BC95" s="338">
        <f>-IF(Financiamiento!$F$32*12+$A94&lt;=pagoint!BC$11,0,IPMT(Financiamiento!$F$28/12,1,Financiamiento!$F$32*12,Financiamiento!$F62))</f>
        <v>0</v>
      </c>
      <c r="BD95" s="338">
        <f>-IF(Financiamiento!$F$32*12+$A94&lt;=pagoint!BD$11,0,IPMT(Financiamiento!$F$28/12,1,Financiamiento!$F$32*12,Financiamiento!$F62))</f>
        <v>0</v>
      </c>
      <c r="BE95" s="338">
        <f>-IF(Financiamiento!$F$32*12+$A94&lt;=pagoint!BE$11,0,IPMT(Financiamiento!$F$28/12,1,Financiamiento!$F$32*12,Financiamiento!$F62))</f>
        <v>0</v>
      </c>
      <c r="BF95" s="338">
        <f>-IF(Financiamiento!$F$32*12+$A94&lt;=pagoint!BF$11,0,IPMT(Financiamiento!$F$28/12,1,Financiamiento!$F$32*12,Financiamiento!$F62))</f>
        <v>0</v>
      </c>
      <c r="BG95" s="338">
        <f>-IF(Financiamiento!$F$32*12+$A94&lt;=pagoint!BG$11,0,IPMT(Financiamiento!$F$28/12,1,Financiamiento!$F$32*12,Financiamiento!$F62))</f>
        <v>0</v>
      </c>
      <c r="BH95" s="338">
        <f>-IF(Financiamiento!$F$32*12+$A94&lt;=pagoint!BH$11,0,IPMT(Financiamiento!$F$28/12,1,Financiamiento!$F$32*12,Financiamiento!$F62))</f>
        <v>0</v>
      </c>
      <c r="BI95" s="338">
        <f>-IF(Financiamiento!$F$32*12+$A94&lt;=pagoint!BI$11,0,IPMT(Financiamiento!$F$28/12,1,Financiamiento!$F$32*12,Financiamiento!$F62))</f>
        <v>0</v>
      </c>
      <c r="BJ95" s="338">
        <f>-IF(Financiamiento!$F$32*12+$A94&lt;=pagoint!BJ$11,0,IPMT(Financiamiento!$F$28/12,1,Financiamiento!$F$32*12,Financiamiento!$F62))</f>
        <v>0</v>
      </c>
    </row>
    <row r="96" spans="1:62">
      <c r="A96" s="338">
        <v>21</v>
      </c>
      <c r="B96" s="337" t="s">
        <v>176</v>
      </c>
      <c r="W96" s="338">
        <f>-IF(Financiamiento!$F$32*12+$A95&lt;=pagoint!W$11,0,IPMT(Financiamiento!$F$28/12,1,Financiamiento!$F$32*12,Financiamiento!$F63))</f>
        <v>0</v>
      </c>
      <c r="X96" s="338">
        <f>-IF(Financiamiento!$F$32*12+$A95&lt;=pagoint!X$11,0,IPMT(Financiamiento!$F$28/12,1,Financiamiento!$F$32*12,Financiamiento!$F63))</f>
        <v>0</v>
      </c>
      <c r="Y96" s="338">
        <f>-IF(Financiamiento!$F$32*12+$A95&lt;=pagoint!Y$11,0,IPMT(Financiamiento!$F$28/12,1,Financiamiento!$F$32*12,Financiamiento!$F63))</f>
        <v>0</v>
      </c>
      <c r="Z96" s="338">
        <f>-IF(Financiamiento!$F$32*12+$A95&lt;=pagoint!Z$11,0,IPMT(Financiamiento!$F$28/12,1,Financiamiento!$F$32*12,Financiamiento!$F63))</f>
        <v>0</v>
      </c>
      <c r="AA96" s="338">
        <f>-IF(Financiamiento!$F$32*12+$A95&lt;=pagoint!AA$11,0,IPMT(Financiamiento!$F$28/12,1,Financiamiento!$F$32*12,Financiamiento!$F63))</f>
        <v>0</v>
      </c>
      <c r="AB96" s="338">
        <f>-IF(Financiamiento!$F$32*12+$A95&lt;=pagoint!AB$11,0,IPMT(Financiamiento!$F$28/12,1,Financiamiento!$F$32*12,Financiamiento!$F63))</f>
        <v>0</v>
      </c>
      <c r="AC96" s="338">
        <f>-IF(Financiamiento!$F$32*12+$A95&lt;=pagoint!AC$11,0,IPMT(Financiamiento!$F$28/12,1,Financiamiento!$F$32*12,Financiamiento!$F63))</f>
        <v>0</v>
      </c>
      <c r="AD96" s="338">
        <f>-IF(Financiamiento!$F$32*12+$A95&lt;=pagoint!AD$11,0,IPMT(Financiamiento!$F$28/12,1,Financiamiento!$F$32*12,Financiamiento!$F63))</f>
        <v>0</v>
      </c>
      <c r="AE96" s="338">
        <f>-IF(Financiamiento!$F$32*12+$A95&lt;=pagoint!AE$11,0,IPMT(Financiamiento!$F$28/12,1,Financiamiento!$F$32*12,Financiamiento!$F63))</f>
        <v>0</v>
      </c>
      <c r="AF96" s="338">
        <f>-IF(Financiamiento!$F$32*12+$A95&lt;=pagoint!AF$11,0,IPMT(Financiamiento!$F$28/12,1,Financiamiento!$F$32*12,Financiamiento!$F63))</f>
        <v>0</v>
      </c>
      <c r="AG96" s="338">
        <f>-IF(Financiamiento!$F$32*12+$A95&lt;=pagoint!AG$11,0,IPMT(Financiamiento!$F$28/12,1,Financiamiento!$F$32*12,Financiamiento!$F63))</f>
        <v>0</v>
      </c>
      <c r="AH96" s="338">
        <f>-IF(Financiamiento!$F$32*12+$A95&lt;=pagoint!AH$11,0,IPMT(Financiamiento!$F$28/12,1,Financiamiento!$F$32*12,Financiamiento!$F63))</f>
        <v>0</v>
      </c>
      <c r="AI96" s="338">
        <f>-IF(Financiamiento!$F$32*12+$A95&lt;=pagoint!AI$11,0,IPMT(Financiamiento!$F$28/12,1,Financiamiento!$F$32*12,Financiamiento!$F63))</f>
        <v>0</v>
      </c>
      <c r="AJ96" s="338">
        <f>-IF(Financiamiento!$F$32*12+$A95&lt;=pagoint!AJ$11,0,IPMT(Financiamiento!$F$28/12,1,Financiamiento!$F$32*12,Financiamiento!$F63))</f>
        <v>0</v>
      </c>
      <c r="AK96" s="338">
        <f>-IF(Financiamiento!$F$32*12+$A95&lt;=pagoint!AK$11,0,IPMT(Financiamiento!$F$28/12,1,Financiamiento!$F$32*12,Financiamiento!$F63))</f>
        <v>0</v>
      </c>
      <c r="AL96" s="338">
        <f>-IF(Financiamiento!$F$32*12+$A95&lt;=pagoint!AL$11,0,IPMT(Financiamiento!$F$28/12,1,Financiamiento!$F$32*12,Financiamiento!$F63))</f>
        <v>0</v>
      </c>
      <c r="AM96" s="338">
        <f>-IF(Financiamiento!$F$32*12+$A95&lt;=pagoint!AM$11,0,IPMT(Financiamiento!$F$28/12,1,Financiamiento!$F$32*12,Financiamiento!$F63))</f>
        <v>0</v>
      </c>
      <c r="AN96" s="338">
        <f>-IF(Financiamiento!$F$32*12+$A95&lt;=pagoint!AN$11,0,IPMT(Financiamiento!$F$28/12,1,Financiamiento!$F$32*12,Financiamiento!$F63))</f>
        <v>0</v>
      </c>
      <c r="AO96" s="338">
        <f>-IF(Financiamiento!$F$32*12+$A95&lt;=pagoint!AO$11,0,IPMT(Financiamiento!$F$28/12,1,Financiamiento!$F$32*12,Financiamiento!$F63))</f>
        <v>0</v>
      </c>
      <c r="AP96" s="338">
        <f>-IF(Financiamiento!$F$32*12+$A95&lt;=pagoint!AP$11,0,IPMT(Financiamiento!$F$28/12,1,Financiamiento!$F$32*12,Financiamiento!$F63))</f>
        <v>0</v>
      </c>
      <c r="AQ96" s="338">
        <f>-IF(Financiamiento!$F$32*12+$A95&lt;=pagoint!AQ$11,0,IPMT(Financiamiento!$F$28/12,1,Financiamiento!$F$32*12,Financiamiento!$F63))</f>
        <v>0</v>
      </c>
      <c r="AR96" s="338">
        <f>-IF(Financiamiento!$F$32*12+$A95&lt;=pagoint!AR$11,0,IPMT(Financiamiento!$F$28/12,1,Financiamiento!$F$32*12,Financiamiento!$F63))</f>
        <v>0</v>
      </c>
      <c r="AS96" s="338">
        <f>-IF(Financiamiento!$F$32*12+$A95&lt;=pagoint!AS$11,0,IPMT(Financiamiento!$F$28/12,1,Financiamiento!$F$32*12,Financiamiento!$F63))</f>
        <v>0</v>
      </c>
      <c r="AT96" s="338">
        <f>-IF(Financiamiento!$F$32*12+$A95&lt;=pagoint!AT$11,0,IPMT(Financiamiento!$F$28/12,1,Financiamiento!$F$32*12,Financiamiento!$F63))</f>
        <v>0</v>
      </c>
      <c r="AU96" s="338">
        <f>-IF(Financiamiento!$F$32*12+$A95&lt;=pagoint!AU$11,0,IPMT(Financiamiento!$F$28/12,1,Financiamiento!$F$32*12,Financiamiento!$F63))</f>
        <v>0</v>
      </c>
      <c r="AV96" s="338">
        <f>-IF(Financiamiento!$F$32*12+$A95&lt;=pagoint!AV$11,0,IPMT(Financiamiento!$F$28/12,1,Financiamiento!$F$32*12,Financiamiento!$F63))</f>
        <v>0</v>
      </c>
      <c r="AW96" s="338">
        <f>-IF(Financiamiento!$F$32*12+$A95&lt;=pagoint!AW$11,0,IPMT(Financiamiento!$F$28/12,1,Financiamiento!$F$32*12,Financiamiento!$F63))</f>
        <v>0</v>
      </c>
      <c r="AX96" s="338">
        <f>-IF(Financiamiento!$F$32*12+$A95&lt;=pagoint!AX$11,0,IPMT(Financiamiento!$F$28/12,1,Financiamiento!$F$32*12,Financiamiento!$F63))</f>
        <v>0</v>
      </c>
      <c r="AY96" s="338">
        <f>-IF(Financiamiento!$F$32*12+$A95&lt;=pagoint!AY$11,0,IPMT(Financiamiento!$F$28/12,1,Financiamiento!$F$32*12,Financiamiento!$F63))</f>
        <v>0</v>
      </c>
      <c r="AZ96" s="338">
        <f>-IF(Financiamiento!$F$32*12+$A95&lt;=pagoint!AZ$11,0,IPMT(Financiamiento!$F$28/12,1,Financiamiento!$F$32*12,Financiamiento!$F63))</f>
        <v>0</v>
      </c>
      <c r="BA96" s="338">
        <f>-IF(Financiamiento!$F$32*12+$A95&lt;=pagoint!BA$11,0,IPMT(Financiamiento!$F$28/12,1,Financiamiento!$F$32*12,Financiamiento!$F63))</f>
        <v>0</v>
      </c>
      <c r="BB96" s="338">
        <f>-IF(Financiamiento!$F$32*12+$A95&lt;=pagoint!BB$11,0,IPMT(Financiamiento!$F$28/12,1,Financiamiento!$F$32*12,Financiamiento!$F63))</f>
        <v>0</v>
      </c>
      <c r="BC96" s="338">
        <f>-IF(Financiamiento!$F$32*12+$A95&lt;=pagoint!BC$11,0,IPMT(Financiamiento!$F$28/12,1,Financiamiento!$F$32*12,Financiamiento!$F63))</f>
        <v>0</v>
      </c>
      <c r="BD96" s="338">
        <f>-IF(Financiamiento!$F$32*12+$A95&lt;=pagoint!BD$11,0,IPMT(Financiamiento!$F$28/12,1,Financiamiento!$F$32*12,Financiamiento!$F63))</f>
        <v>0</v>
      </c>
      <c r="BE96" s="338">
        <f>-IF(Financiamiento!$F$32*12+$A95&lt;=pagoint!BE$11,0,IPMT(Financiamiento!$F$28/12,1,Financiamiento!$F$32*12,Financiamiento!$F63))</f>
        <v>0</v>
      </c>
      <c r="BF96" s="338">
        <f>-IF(Financiamiento!$F$32*12+$A95&lt;=pagoint!BF$11,0,IPMT(Financiamiento!$F$28/12,1,Financiamiento!$F$32*12,Financiamiento!$F63))</f>
        <v>0</v>
      </c>
      <c r="BG96" s="338">
        <f>-IF(Financiamiento!$F$32*12+$A95&lt;=pagoint!BG$11,0,IPMT(Financiamiento!$F$28/12,1,Financiamiento!$F$32*12,Financiamiento!$F63))</f>
        <v>0</v>
      </c>
      <c r="BH96" s="338">
        <f>-IF(Financiamiento!$F$32*12+$A95&lt;=pagoint!BH$11,0,IPMT(Financiamiento!$F$28/12,1,Financiamiento!$F$32*12,Financiamiento!$F63))</f>
        <v>0</v>
      </c>
      <c r="BI96" s="338">
        <f>-IF(Financiamiento!$F$32*12+$A95&lt;=pagoint!BI$11,0,IPMT(Financiamiento!$F$28/12,1,Financiamiento!$F$32*12,Financiamiento!$F63))</f>
        <v>0</v>
      </c>
      <c r="BJ96" s="338">
        <f>-IF(Financiamiento!$F$32*12+$A95&lt;=pagoint!BJ$11,0,IPMT(Financiamiento!$F$28/12,1,Financiamiento!$F$32*12,Financiamiento!$F63))</f>
        <v>0</v>
      </c>
    </row>
    <row r="97" spans="1:62">
      <c r="A97" s="338">
        <v>22</v>
      </c>
      <c r="B97" s="337" t="s">
        <v>177</v>
      </c>
      <c r="X97" s="338">
        <f>-IF(Financiamiento!$F$32*12+$A96&lt;=pagoint!X$11,0,IPMT(Financiamiento!$F$28/12,1,Financiamiento!$F$32*12,Financiamiento!$F64))</f>
        <v>0</v>
      </c>
      <c r="Y97" s="338">
        <f>-IF(Financiamiento!$F$32*12+$A96&lt;=pagoint!Y$11,0,IPMT(Financiamiento!$F$28/12,1,Financiamiento!$F$32*12,Financiamiento!$F64))</f>
        <v>0</v>
      </c>
      <c r="Z97" s="338">
        <f>-IF(Financiamiento!$F$32*12+$A96&lt;=pagoint!Z$11,0,IPMT(Financiamiento!$F$28/12,1,Financiamiento!$F$32*12,Financiamiento!$F64))</f>
        <v>0</v>
      </c>
      <c r="AA97" s="338">
        <f>-IF(Financiamiento!$F$32*12+$A96&lt;=pagoint!AA$11,0,IPMT(Financiamiento!$F$28/12,1,Financiamiento!$F$32*12,Financiamiento!$F64))</f>
        <v>0</v>
      </c>
      <c r="AB97" s="338">
        <f>-IF(Financiamiento!$F$32*12+$A96&lt;=pagoint!AB$11,0,IPMT(Financiamiento!$F$28/12,1,Financiamiento!$F$32*12,Financiamiento!$F64))</f>
        <v>0</v>
      </c>
      <c r="AC97" s="338">
        <f>-IF(Financiamiento!$F$32*12+$A96&lt;=pagoint!AC$11,0,IPMT(Financiamiento!$F$28/12,1,Financiamiento!$F$32*12,Financiamiento!$F64))</f>
        <v>0</v>
      </c>
      <c r="AD97" s="338">
        <f>-IF(Financiamiento!$F$32*12+$A96&lt;=pagoint!AD$11,0,IPMT(Financiamiento!$F$28/12,1,Financiamiento!$F$32*12,Financiamiento!$F64))</f>
        <v>0</v>
      </c>
      <c r="AE97" s="338">
        <f>-IF(Financiamiento!$F$32*12+$A96&lt;=pagoint!AE$11,0,IPMT(Financiamiento!$F$28/12,1,Financiamiento!$F$32*12,Financiamiento!$F64))</f>
        <v>0</v>
      </c>
      <c r="AF97" s="338">
        <f>-IF(Financiamiento!$F$32*12+$A96&lt;=pagoint!AF$11,0,IPMT(Financiamiento!$F$28/12,1,Financiamiento!$F$32*12,Financiamiento!$F64))</f>
        <v>0</v>
      </c>
      <c r="AG97" s="338">
        <f>-IF(Financiamiento!$F$32*12+$A96&lt;=pagoint!AG$11,0,IPMT(Financiamiento!$F$28/12,1,Financiamiento!$F$32*12,Financiamiento!$F64))</f>
        <v>0</v>
      </c>
      <c r="AH97" s="338">
        <f>-IF(Financiamiento!$F$32*12+$A96&lt;=pagoint!AH$11,0,IPMT(Financiamiento!$F$28/12,1,Financiamiento!$F$32*12,Financiamiento!$F64))</f>
        <v>0</v>
      </c>
      <c r="AI97" s="338">
        <f>-IF(Financiamiento!$F$32*12+$A96&lt;=pagoint!AI$11,0,IPMT(Financiamiento!$F$28/12,1,Financiamiento!$F$32*12,Financiamiento!$F64))</f>
        <v>0</v>
      </c>
      <c r="AJ97" s="338">
        <f>-IF(Financiamiento!$F$32*12+$A96&lt;=pagoint!AJ$11,0,IPMT(Financiamiento!$F$28/12,1,Financiamiento!$F$32*12,Financiamiento!$F64))</f>
        <v>0</v>
      </c>
      <c r="AK97" s="338">
        <f>-IF(Financiamiento!$F$32*12+$A96&lt;=pagoint!AK$11,0,IPMT(Financiamiento!$F$28/12,1,Financiamiento!$F$32*12,Financiamiento!$F64))</f>
        <v>0</v>
      </c>
      <c r="AL97" s="338">
        <f>-IF(Financiamiento!$F$32*12+$A96&lt;=pagoint!AL$11,0,IPMT(Financiamiento!$F$28/12,1,Financiamiento!$F$32*12,Financiamiento!$F64))</f>
        <v>0</v>
      </c>
      <c r="AM97" s="338">
        <f>-IF(Financiamiento!$F$32*12+$A96&lt;=pagoint!AM$11,0,IPMT(Financiamiento!$F$28/12,1,Financiamiento!$F$32*12,Financiamiento!$F64))</f>
        <v>0</v>
      </c>
      <c r="AN97" s="338">
        <f>-IF(Financiamiento!$F$32*12+$A96&lt;=pagoint!AN$11,0,IPMT(Financiamiento!$F$28/12,1,Financiamiento!$F$32*12,Financiamiento!$F64))</f>
        <v>0</v>
      </c>
      <c r="AO97" s="338">
        <f>-IF(Financiamiento!$F$32*12+$A96&lt;=pagoint!AO$11,0,IPMT(Financiamiento!$F$28/12,1,Financiamiento!$F$32*12,Financiamiento!$F64))</f>
        <v>0</v>
      </c>
      <c r="AP97" s="338">
        <f>-IF(Financiamiento!$F$32*12+$A96&lt;=pagoint!AP$11,0,IPMT(Financiamiento!$F$28/12,1,Financiamiento!$F$32*12,Financiamiento!$F64))</f>
        <v>0</v>
      </c>
      <c r="AQ97" s="338">
        <f>-IF(Financiamiento!$F$32*12+$A96&lt;=pagoint!AQ$11,0,IPMT(Financiamiento!$F$28/12,1,Financiamiento!$F$32*12,Financiamiento!$F64))</f>
        <v>0</v>
      </c>
      <c r="AR97" s="338">
        <f>-IF(Financiamiento!$F$32*12+$A96&lt;=pagoint!AR$11,0,IPMT(Financiamiento!$F$28/12,1,Financiamiento!$F$32*12,Financiamiento!$F64))</f>
        <v>0</v>
      </c>
      <c r="AS97" s="338">
        <f>-IF(Financiamiento!$F$32*12+$A96&lt;=pagoint!AS$11,0,IPMT(Financiamiento!$F$28/12,1,Financiamiento!$F$32*12,Financiamiento!$F64))</f>
        <v>0</v>
      </c>
      <c r="AT97" s="338">
        <f>-IF(Financiamiento!$F$32*12+$A96&lt;=pagoint!AT$11,0,IPMT(Financiamiento!$F$28/12,1,Financiamiento!$F$32*12,Financiamiento!$F64))</f>
        <v>0</v>
      </c>
      <c r="AU97" s="338">
        <f>-IF(Financiamiento!$F$32*12+$A96&lt;=pagoint!AU$11,0,IPMT(Financiamiento!$F$28/12,1,Financiamiento!$F$32*12,Financiamiento!$F64))</f>
        <v>0</v>
      </c>
      <c r="AV97" s="338">
        <f>-IF(Financiamiento!$F$32*12+$A96&lt;=pagoint!AV$11,0,IPMT(Financiamiento!$F$28/12,1,Financiamiento!$F$32*12,Financiamiento!$F64))</f>
        <v>0</v>
      </c>
      <c r="AW97" s="338">
        <f>-IF(Financiamiento!$F$32*12+$A96&lt;=pagoint!AW$11,0,IPMT(Financiamiento!$F$28/12,1,Financiamiento!$F$32*12,Financiamiento!$F64))</f>
        <v>0</v>
      </c>
      <c r="AX97" s="338">
        <f>-IF(Financiamiento!$F$32*12+$A96&lt;=pagoint!AX$11,0,IPMT(Financiamiento!$F$28/12,1,Financiamiento!$F$32*12,Financiamiento!$F64))</f>
        <v>0</v>
      </c>
      <c r="AY97" s="338">
        <f>-IF(Financiamiento!$F$32*12+$A96&lt;=pagoint!AY$11,0,IPMT(Financiamiento!$F$28/12,1,Financiamiento!$F$32*12,Financiamiento!$F64))</f>
        <v>0</v>
      </c>
      <c r="AZ97" s="338">
        <f>-IF(Financiamiento!$F$32*12+$A96&lt;=pagoint!AZ$11,0,IPMT(Financiamiento!$F$28/12,1,Financiamiento!$F$32*12,Financiamiento!$F64))</f>
        <v>0</v>
      </c>
      <c r="BA97" s="338">
        <f>-IF(Financiamiento!$F$32*12+$A96&lt;=pagoint!BA$11,0,IPMT(Financiamiento!$F$28/12,1,Financiamiento!$F$32*12,Financiamiento!$F64))</f>
        <v>0</v>
      </c>
      <c r="BB97" s="338">
        <f>-IF(Financiamiento!$F$32*12+$A96&lt;=pagoint!BB$11,0,IPMT(Financiamiento!$F$28/12,1,Financiamiento!$F$32*12,Financiamiento!$F64))</f>
        <v>0</v>
      </c>
      <c r="BC97" s="338">
        <f>-IF(Financiamiento!$F$32*12+$A96&lt;=pagoint!BC$11,0,IPMT(Financiamiento!$F$28/12,1,Financiamiento!$F$32*12,Financiamiento!$F64))</f>
        <v>0</v>
      </c>
      <c r="BD97" s="338">
        <f>-IF(Financiamiento!$F$32*12+$A96&lt;=pagoint!BD$11,0,IPMT(Financiamiento!$F$28/12,1,Financiamiento!$F$32*12,Financiamiento!$F64))</f>
        <v>0</v>
      </c>
      <c r="BE97" s="338">
        <f>-IF(Financiamiento!$F$32*12+$A96&lt;=pagoint!BE$11,0,IPMT(Financiamiento!$F$28/12,1,Financiamiento!$F$32*12,Financiamiento!$F64))</f>
        <v>0</v>
      </c>
      <c r="BF97" s="338">
        <f>-IF(Financiamiento!$F$32*12+$A96&lt;=pagoint!BF$11,0,IPMT(Financiamiento!$F$28/12,1,Financiamiento!$F$32*12,Financiamiento!$F64))</f>
        <v>0</v>
      </c>
      <c r="BG97" s="338">
        <f>-IF(Financiamiento!$F$32*12+$A96&lt;=pagoint!BG$11,0,IPMT(Financiamiento!$F$28/12,1,Financiamiento!$F$32*12,Financiamiento!$F64))</f>
        <v>0</v>
      </c>
      <c r="BH97" s="338">
        <f>-IF(Financiamiento!$F$32*12+$A96&lt;=pagoint!BH$11,0,IPMT(Financiamiento!$F$28/12,1,Financiamiento!$F$32*12,Financiamiento!$F64))</f>
        <v>0</v>
      </c>
      <c r="BI97" s="338">
        <f>-IF(Financiamiento!$F$32*12+$A96&lt;=pagoint!BI$11,0,IPMT(Financiamiento!$F$28/12,1,Financiamiento!$F$32*12,Financiamiento!$F64))</f>
        <v>0</v>
      </c>
      <c r="BJ97" s="338">
        <f>-IF(Financiamiento!$F$32*12+$A96&lt;=pagoint!BJ$11,0,IPMT(Financiamiento!$F$28/12,1,Financiamiento!$F$32*12,Financiamiento!$F64))</f>
        <v>0</v>
      </c>
    </row>
    <row r="98" spans="1:62">
      <c r="A98" s="338">
        <v>23</v>
      </c>
      <c r="B98" s="337" t="s">
        <v>178</v>
      </c>
      <c r="Y98" s="338">
        <f>-IF(Financiamiento!$F$32*12+$A97&lt;=pagoint!Y$11,0,IPMT(Financiamiento!$F$28/12,1,Financiamiento!$F$32*12,Financiamiento!$F65))</f>
        <v>0</v>
      </c>
      <c r="Z98" s="338">
        <f>-IF(Financiamiento!$F$32*12+$A97&lt;=pagoint!Z$11,0,IPMT(Financiamiento!$F$28/12,1,Financiamiento!$F$32*12,Financiamiento!$F65))</f>
        <v>0</v>
      </c>
      <c r="AA98" s="338">
        <f>-IF(Financiamiento!$F$32*12+$A97&lt;=pagoint!AA$11,0,IPMT(Financiamiento!$F$28/12,1,Financiamiento!$F$32*12,Financiamiento!$F65))</f>
        <v>0</v>
      </c>
      <c r="AB98" s="338">
        <f>-IF(Financiamiento!$F$32*12+$A97&lt;=pagoint!AB$11,0,IPMT(Financiamiento!$F$28/12,1,Financiamiento!$F$32*12,Financiamiento!$F65))</f>
        <v>0</v>
      </c>
      <c r="AC98" s="338">
        <f>-IF(Financiamiento!$F$32*12+$A97&lt;=pagoint!AC$11,0,IPMT(Financiamiento!$F$28/12,1,Financiamiento!$F$32*12,Financiamiento!$F65))</f>
        <v>0</v>
      </c>
      <c r="AD98" s="338">
        <f>-IF(Financiamiento!$F$32*12+$A97&lt;=pagoint!AD$11,0,IPMT(Financiamiento!$F$28/12,1,Financiamiento!$F$32*12,Financiamiento!$F65))</f>
        <v>0</v>
      </c>
      <c r="AE98" s="338">
        <f>-IF(Financiamiento!$F$32*12+$A97&lt;=pagoint!AE$11,0,IPMT(Financiamiento!$F$28/12,1,Financiamiento!$F$32*12,Financiamiento!$F65))</f>
        <v>0</v>
      </c>
      <c r="AF98" s="338">
        <f>-IF(Financiamiento!$F$32*12+$A97&lt;=pagoint!AF$11,0,IPMT(Financiamiento!$F$28/12,1,Financiamiento!$F$32*12,Financiamiento!$F65))</f>
        <v>0</v>
      </c>
      <c r="AG98" s="338">
        <f>-IF(Financiamiento!$F$32*12+$A97&lt;=pagoint!AG$11,0,IPMT(Financiamiento!$F$28/12,1,Financiamiento!$F$32*12,Financiamiento!$F65))</f>
        <v>0</v>
      </c>
      <c r="AH98" s="338">
        <f>-IF(Financiamiento!$F$32*12+$A97&lt;=pagoint!AH$11,0,IPMT(Financiamiento!$F$28/12,1,Financiamiento!$F$32*12,Financiamiento!$F65))</f>
        <v>0</v>
      </c>
      <c r="AI98" s="338">
        <f>-IF(Financiamiento!$F$32*12+$A97&lt;=pagoint!AI$11,0,IPMT(Financiamiento!$F$28/12,1,Financiamiento!$F$32*12,Financiamiento!$F65))</f>
        <v>0</v>
      </c>
      <c r="AJ98" s="338">
        <f>-IF(Financiamiento!$F$32*12+$A97&lt;=pagoint!AJ$11,0,IPMT(Financiamiento!$F$28/12,1,Financiamiento!$F$32*12,Financiamiento!$F65))</f>
        <v>0</v>
      </c>
      <c r="AK98" s="338">
        <f>-IF(Financiamiento!$F$32*12+$A97&lt;=pagoint!AK$11,0,IPMT(Financiamiento!$F$28/12,1,Financiamiento!$F$32*12,Financiamiento!$F65))</f>
        <v>0</v>
      </c>
      <c r="AL98" s="338">
        <f>-IF(Financiamiento!$F$32*12+$A97&lt;=pagoint!AL$11,0,IPMT(Financiamiento!$F$28/12,1,Financiamiento!$F$32*12,Financiamiento!$F65))</f>
        <v>0</v>
      </c>
      <c r="AM98" s="338">
        <f>-IF(Financiamiento!$F$32*12+$A97&lt;=pagoint!AM$11,0,IPMT(Financiamiento!$F$28/12,1,Financiamiento!$F$32*12,Financiamiento!$F65))</f>
        <v>0</v>
      </c>
      <c r="AN98" s="338">
        <f>-IF(Financiamiento!$F$32*12+$A97&lt;=pagoint!AN$11,0,IPMT(Financiamiento!$F$28/12,1,Financiamiento!$F$32*12,Financiamiento!$F65))</f>
        <v>0</v>
      </c>
      <c r="AO98" s="338">
        <f>-IF(Financiamiento!$F$32*12+$A97&lt;=pagoint!AO$11,0,IPMT(Financiamiento!$F$28/12,1,Financiamiento!$F$32*12,Financiamiento!$F65))</f>
        <v>0</v>
      </c>
      <c r="AP98" s="338">
        <f>-IF(Financiamiento!$F$32*12+$A97&lt;=pagoint!AP$11,0,IPMT(Financiamiento!$F$28/12,1,Financiamiento!$F$32*12,Financiamiento!$F65))</f>
        <v>0</v>
      </c>
      <c r="AQ98" s="338">
        <f>-IF(Financiamiento!$F$32*12+$A97&lt;=pagoint!AQ$11,0,IPMT(Financiamiento!$F$28/12,1,Financiamiento!$F$32*12,Financiamiento!$F65))</f>
        <v>0</v>
      </c>
      <c r="AR98" s="338">
        <f>-IF(Financiamiento!$F$32*12+$A97&lt;=pagoint!AR$11,0,IPMT(Financiamiento!$F$28/12,1,Financiamiento!$F$32*12,Financiamiento!$F65))</f>
        <v>0</v>
      </c>
      <c r="AS98" s="338">
        <f>-IF(Financiamiento!$F$32*12+$A97&lt;=pagoint!AS$11,0,IPMT(Financiamiento!$F$28/12,1,Financiamiento!$F$32*12,Financiamiento!$F65))</f>
        <v>0</v>
      </c>
      <c r="AT98" s="338">
        <f>-IF(Financiamiento!$F$32*12+$A97&lt;=pagoint!AT$11,0,IPMT(Financiamiento!$F$28/12,1,Financiamiento!$F$32*12,Financiamiento!$F65))</f>
        <v>0</v>
      </c>
      <c r="AU98" s="338">
        <f>-IF(Financiamiento!$F$32*12+$A97&lt;=pagoint!AU$11,0,IPMT(Financiamiento!$F$28/12,1,Financiamiento!$F$32*12,Financiamiento!$F65))</f>
        <v>0</v>
      </c>
      <c r="AV98" s="338">
        <f>-IF(Financiamiento!$F$32*12+$A97&lt;=pagoint!AV$11,0,IPMT(Financiamiento!$F$28/12,1,Financiamiento!$F$32*12,Financiamiento!$F65))</f>
        <v>0</v>
      </c>
      <c r="AW98" s="338">
        <f>-IF(Financiamiento!$F$32*12+$A97&lt;=pagoint!AW$11,0,IPMT(Financiamiento!$F$28/12,1,Financiamiento!$F$32*12,Financiamiento!$F65))</f>
        <v>0</v>
      </c>
      <c r="AX98" s="338">
        <f>-IF(Financiamiento!$F$32*12+$A97&lt;=pagoint!AX$11,0,IPMT(Financiamiento!$F$28/12,1,Financiamiento!$F$32*12,Financiamiento!$F65))</f>
        <v>0</v>
      </c>
      <c r="AY98" s="338">
        <f>-IF(Financiamiento!$F$32*12+$A97&lt;=pagoint!AY$11,0,IPMT(Financiamiento!$F$28/12,1,Financiamiento!$F$32*12,Financiamiento!$F65))</f>
        <v>0</v>
      </c>
      <c r="AZ98" s="338">
        <f>-IF(Financiamiento!$F$32*12+$A97&lt;=pagoint!AZ$11,0,IPMT(Financiamiento!$F$28/12,1,Financiamiento!$F$32*12,Financiamiento!$F65))</f>
        <v>0</v>
      </c>
      <c r="BA98" s="338">
        <f>-IF(Financiamiento!$F$32*12+$A97&lt;=pagoint!BA$11,0,IPMT(Financiamiento!$F$28/12,1,Financiamiento!$F$32*12,Financiamiento!$F65))</f>
        <v>0</v>
      </c>
      <c r="BB98" s="338">
        <f>-IF(Financiamiento!$F$32*12+$A97&lt;=pagoint!BB$11,0,IPMT(Financiamiento!$F$28/12,1,Financiamiento!$F$32*12,Financiamiento!$F65))</f>
        <v>0</v>
      </c>
      <c r="BC98" s="338">
        <f>-IF(Financiamiento!$F$32*12+$A97&lt;=pagoint!BC$11,0,IPMT(Financiamiento!$F$28/12,1,Financiamiento!$F$32*12,Financiamiento!$F65))</f>
        <v>0</v>
      </c>
      <c r="BD98" s="338">
        <f>-IF(Financiamiento!$F$32*12+$A97&lt;=pagoint!BD$11,0,IPMT(Financiamiento!$F$28/12,1,Financiamiento!$F$32*12,Financiamiento!$F65))</f>
        <v>0</v>
      </c>
      <c r="BE98" s="338">
        <f>-IF(Financiamiento!$F$32*12+$A97&lt;=pagoint!BE$11,0,IPMT(Financiamiento!$F$28/12,1,Financiamiento!$F$32*12,Financiamiento!$F65))</f>
        <v>0</v>
      </c>
      <c r="BF98" s="338">
        <f>-IF(Financiamiento!$F$32*12+$A97&lt;=pagoint!BF$11,0,IPMT(Financiamiento!$F$28/12,1,Financiamiento!$F$32*12,Financiamiento!$F65))</f>
        <v>0</v>
      </c>
      <c r="BG98" s="338">
        <f>-IF(Financiamiento!$F$32*12+$A97&lt;=pagoint!BG$11,0,IPMT(Financiamiento!$F$28/12,1,Financiamiento!$F$32*12,Financiamiento!$F65))</f>
        <v>0</v>
      </c>
      <c r="BH98" s="338">
        <f>-IF(Financiamiento!$F$32*12+$A97&lt;=pagoint!BH$11,0,IPMT(Financiamiento!$F$28/12,1,Financiamiento!$F$32*12,Financiamiento!$F65))</f>
        <v>0</v>
      </c>
      <c r="BI98" s="338">
        <f>-IF(Financiamiento!$F$32*12+$A97&lt;=pagoint!BI$11,0,IPMT(Financiamiento!$F$28/12,1,Financiamiento!$F$32*12,Financiamiento!$F65))</f>
        <v>0</v>
      </c>
      <c r="BJ98" s="338">
        <f>-IF(Financiamiento!$F$32*12+$A97&lt;=pagoint!BJ$11,0,IPMT(Financiamiento!$F$28/12,1,Financiamiento!$F$32*12,Financiamiento!$F65))</f>
        <v>0</v>
      </c>
    </row>
    <row r="99" spans="1:62">
      <c r="A99" s="338">
        <v>24</v>
      </c>
      <c r="B99" s="337" t="s">
        <v>179</v>
      </c>
      <c r="Z99" s="338">
        <f>-IF(Financiamiento!$F$32*12+$A98&lt;=pagoint!Z$11,0,IPMT(Financiamiento!$F$28/12,1,Financiamiento!$F$32*12,Financiamiento!$F66))</f>
        <v>0</v>
      </c>
      <c r="AA99" s="338">
        <f>-IF(Financiamiento!$F$32*12+$A98&lt;=pagoint!AA$11,0,IPMT(Financiamiento!$F$28/12,1,Financiamiento!$F$32*12,Financiamiento!$F66))</f>
        <v>0</v>
      </c>
      <c r="AB99" s="338">
        <f>-IF(Financiamiento!$F$32*12+$A98&lt;=pagoint!AB$11,0,IPMT(Financiamiento!$F$28/12,1,Financiamiento!$F$32*12,Financiamiento!$F66))</f>
        <v>0</v>
      </c>
      <c r="AC99" s="338">
        <f>-IF(Financiamiento!$F$32*12+$A98&lt;=pagoint!AC$11,0,IPMT(Financiamiento!$F$28/12,1,Financiamiento!$F$32*12,Financiamiento!$F66))</f>
        <v>0</v>
      </c>
      <c r="AD99" s="338">
        <f>-IF(Financiamiento!$F$32*12+$A98&lt;=pagoint!AD$11,0,IPMT(Financiamiento!$F$28/12,1,Financiamiento!$F$32*12,Financiamiento!$F66))</f>
        <v>0</v>
      </c>
      <c r="AE99" s="338">
        <f>-IF(Financiamiento!$F$32*12+$A98&lt;=pagoint!AE$11,0,IPMT(Financiamiento!$F$28/12,1,Financiamiento!$F$32*12,Financiamiento!$F66))</f>
        <v>0</v>
      </c>
      <c r="AF99" s="338">
        <f>-IF(Financiamiento!$F$32*12+$A98&lt;=pagoint!AF$11,0,IPMT(Financiamiento!$F$28/12,1,Financiamiento!$F$32*12,Financiamiento!$F66))</f>
        <v>0</v>
      </c>
      <c r="AG99" s="338">
        <f>-IF(Financiamiento!$F$32*12+$A98&lt;=pagoint!AG$11,0,IPMT(Financiamiento!$F$28/12,1,Financiamiento!$F$32*12,Financiamiento!$F66))</f>
        <v>0</v>
      </c>
      <c r="AH99" s="338">
        <f>-IF(Financiamiento!$F$32*12+$A98&lt;=pagoint!AH$11,0,IPMT(Financiamiento!$F$28/12,1,Financiamiento!$F$32*12,Financiamiento!$F66))</f>
        <v>0</v>
      </c>
      <c r="AI99" s="338">
        <f>-IF(Financiamiento!$F$32*12+$A98&lt;=pagoint!AI$11,0,IPMT(Financiamiento!$F$28/12,1,Financiamiento!$F$32*12,Financiamiento!$F66))</f>
        <v>0</v>
      </c>
      <c r="AJ99" s="338">
        <f>-IF(Financiamiento!$F$32*12+$A98&lt;=pagoint!AJ$11,0,IPMT(Financiamiento!$F$28/12,1,Financiamiento!$F$32*12,Financiamiento!$F66))</f>
        <v>0</v>
      </c>
      <c r="AK99" s="338">
        <f>-IF(Financiamiento!$F$32*12+$A98&lt;=pagoint!AK$11,0,IPMT(Financiamiento!$F$28/12,1,Financiamiento!$F$32*12,Financiamiento!$F66))</f>
        <v>0</v>
      </c>
      <c r="AL99" s="338">
        <f>-IF(Financiamiento!$F$32*12+$A98&lt;=pagoint!AL$11,0,IPMT(Financiamiento!$F$28/12,1,Financiamiento!$F$32*12,Financiamiento!$F66))</f>
        <v>0</v>
      </c>
      <c r="AM99" s="338">
        <f>-IF(Financiamiento!$F$32*12+$A98&lt;=pagoint!AM$11,0,IPMT(Financiamiento!$F$28/12,1,Financiamiento!$F$32*12,Financiamiento!$F66))</f>
        <v>0</v>
      </c>
      <c r="AN99" s="338">
        <f>-IF(Financiamiento!$F$32*12+$A98&lt;=pagoint!AN$11,0,IPMT(Financiamiento!$F$28/12,1,Financiamiento!$F$32*12,Financiamiento!$F66))</f>
        <v>0</v>
      </c>
      <c r="AO99" s="338">
        <f>-IF(Financiamiento!$F$32*12+$A98&lt;=pagoint!AO$11,0,IPMT(Financiamiento!$F$28/12,1,Financiamiento!$F$32*12,Financiamiento!$F66))</f>
        <v>0</v>
      </c>
      <c r="AP99" s="338">
        <f>-IF(Financiamiento!$F$32*12+$A98&lt;=pagoint!AP$11,0,IPMT(Financiamiento!$F$28/12,1,Financiamiento!$F$32*12,Financiamiento!$F66))</f>
        <v>0</v>
      </c>
      <c r="AQ99" s="338">
        <f>-IF(Financiamiento!$F$32*12+$A98&lt;=pagoint!AQ$11,0,IPMT(Financiamiento!$F$28/12,1,Financiamiento!$F$32*12,Financiamiento!$F66))</f>
        <v>0</v>
      </c>
      <c r="AR99" s="338">
        <f>-IF(Financiamiento!$F$32*12+$A98&lt;=pagoint!AR$11,0,IPMT(Financiamiento!$F$28/12,1,Financiamiento!$F$32*12,Financiamiento!$F66))</f>
        <v>0</v>
      </c>
      <c r="AS99" s="338">
        <f>-IF(Financiamiento!$F$32*12+$A98&lt;=pagoint!AS$11,0,IPMT(Financiamiento!$F$28/12,1,Financiamiento!$F$32*12,Financiamiento!$F66))</f>
        <v>0</v>
      </c>
      <c r="AT99" s="338">
        <f>-IF(Financiamiento!$F$32*12+$A98&lt;=pagoint!AT$11,0,IPMT(Financiamiento!$F$28/12,1,Financiamiento!$F$32*12,Financiamiento!$F66))</f>
        <v>0</v>
      </c>
      <c r="AU99" s="338">
        <f>-IF(Financiamiento!$F$32*12+$A98&lt;=pagoint!AU$11,0,IPMT(Financiamiento!$F$28/12,1,Financiamiento!$F$32*12,Financiamiento!$F66))</f>
        <v>0</v>
      </c>
      <c r="AV99" s="338">
        <f>-IF(Financiamiento!$F$32*12+$A98&lt;=pagoint!AV$11,0,IPMT(Financiamiento!$F$28/12,1,Financiamiento!$F$32*12,Financiamiento!$F66))</f>
        <v>0</v>
      </c>
      <c r="AW99" s="338">
        <f>-IF(Financiamiento!$F$32*12+$A98&lt;=pagoint!AW$11,0,IPMT(Financiamiento!$F$28/12,1,Financiamiento!$F$32*12,Financiamiento!$F66))</f>
        <v>0</v>
      </c>
      <c r="AX99" s="338">
        <f>-IF(Financiamiento!$F$32*12+$A98&lt;=pagoint!AX$11,0,IPMT(Financiamiento!$F$28/12,1,Financiamiento!$F$32*12,Financiamiento!$F66))</f>
        <v>0</v>
      </c>
      <c r="AY99" s="338">
        <f>-IF(Financiamiento!$F$32*12+$A98&lt;=pagoint!AY$11,0,IPMT(Financiamiento!$F$28/12,1,Financiamiento!$F$32*12,Financiamiento!$F66))</f>
        <v>0</v>
      </c>
      <c r="AZ99" s="338">
        <f>-IF(Financiamiento!$F$32*12+$A98&lt;=pagoint!AZ$11,0,IPMT(Financiamiento!$F$28/12,1,Financiamiento!$F$32*12,Financiamiento!$F66))</f>
        <v>0</v>
      </c>
      <c r="BA99" s="338">
        <f>-IF(Financiamiento!$F$32*12+$A98&lt;=pagoint!BA$11,0,IPMT(Financiamiento!$F$28/12,1,Financiamiento!$F$32*12,Financiamiento!$F66))</f>
        <v>0</v>
      </c>
      <c r="BB99" s="338">
        <f>-IF(Financiamiento!$F$32*12+$A98&lt;=pagoint!BB$11,0,IPMT(Financiamiento!$F$28/12,1,Financiamiento!$F$32*12,Financiamiento!$F66))</f>
        <v>0</v>
      </c>
      <c r="BC99" s="338">
        <f>-IF(Financiamiento!$F$32*12+$A98&lt;=pagoint!BC$11,0,IPMT(Financiamiento!$F$28/12,1,Financiamiento!$F$32*12,Financiamiento!$F66))</f>
        <v>0</v>
      </c>
      <c r="BD99" s="338">
        <f>-IF(Financiamiento!$F$32*12+$A98&lt;=pagoint!BD$11,0,IPMT(Financiamiento!$F$28/12,1,Financiamiento!$F$32*12,Financiamiento!$F66))</f>
        <v>0</v>
      </c>
      <c r="BE99" s="338">
        <f>-IF(Financiamiento!$F$32*12+$A98&lt;=pagoint!BE$11,0,IPMT(Financiamiento!$F$28/12,1,Financiamiento!$F$32*12,Financiamiento!$F66))</f>
        <v>0</v>
      </c>
      <c r="BF99" s="338">
        <f>-IF(Financiamiento!$F$32*12+$A98&lt;=pagoint!BF$11,0,IPMT(Financiamiento!$F$28/12,1,Financiamiento!$F$32*12,Financiamiento!$F66))</f>
        <v>0</v>
      </c>
      <c r="BG99" s="338">
        <f>-IF(Financiamiento!$F$32*12+$A98&lt;=pagoint!BG$11,0,IPMT(Financiamiento!$F$28/12,1,Financiamiento!$F$32*12,Financiamiento!$F66))</f>
        <v>0</v>
      </c>
      <c r="BH99" s="338">
        <f>-IF(Financiamiento!$F$32*12+$A98&lt;=pagoint!BH$11,0,IPMT(Financiamiento!$F$28/12,1,Financiamiento!$F$32*12,Financiamiento!$F66))</f>
        <v>0</v>
      </c>
      <c r="BI99" s="338">
        <f>-IF(Financiamiento!$F$32*12+$A98&lt;=pagoint!BI$11,0,IPMT(Financiamiento!$F$28/12,1,Financiamiento!$F$32*12,Financiamiento!$F66))</f>
        <v>0</v>
      </c>
      <c r="BJ99" s="338">
        <f>-IF(Financiamiento!$F$32*12+$A98&lt;=pagoint!BJ$11,0,IPMT(Financiamiento!$F$28/12,1,Financiamiento!$F$32*12,Financiamiento!$F66))</f>
        <v>0</v>
      </c>
    </row>
    <row r="100" spans="1:62">
      <c r="A100" s="338">
        <v>25</v>
      </c>
      <c r="B100" s="337" t="s">
        <v>180</v>
      </c>
      <c r="AA100" s="338">
        <f>-IF(Financiamiento!$F$32*12+$A99&lt;=pagoint!AA$11,0,IPMT(Financiamiento!$F$28/12,1,Financiamiento!$F$32*12,Financiamiento!$F67))</f>
        <v>0</v>
      </c>
      <c r="AB100" s="338">
        <f>-IF(Financiamiento!$F$32*12+$A99&lt;=pagoint!AB$11,0,IPMT(Financiamiento!$F$28/12,1,Financiamiento!$F$32*12,Financiamiento!$F67))</f>
        <v>0</v>
      </c>
      <c r="AC100" s="338">
        <f>-IF(Financiamiento!$F$32*12+$A99&lt;=pagoint!AC$11,0,IPMT(Financiamiento!$F$28/12,1,Financiamiento!$F$32*12,Financiamiento!$F67))</f>
        <v>0</v>
      </c>
      <c r="AD100" s="338">
        <f>-IF(Financiamiento!$F$32*12+$A99&lt;=pagoint!AD$11,0,IPMT(Financiamiento!$F$28/12,1,Financiamiento!$F$32*12,Financiamiento!$F67))</f>
        <v>0</v>
      </c>
      <c r="AE100" s="338">
        <f>-IF(Financiamiento!$F$32*12+$A99&lt;=pagoint!AE$11,0,IPMT(Financiamiento!$F$28/12,1,Financiamiento!$F$32*12,Financiamiento!$F67))</f>
        <v>0</v>
      </c>
      <c r="AF100" s="338">
        <f>-IF(Financiamiento!$F$32*12+$A99&lt;=pagoint!AF$11,0,IPMT(Financiamiento!$F$28/12,1,Financiamiento!$F$32*12,Financiamiento!$F67))</f>
        <v>0</v>
      </c>
      <c r="AG100" s="338">
        <f>-IF(Financiamiento!$F$32*12+$A99&lt;=pagoint!AG$11,0,IPMT(Financiamiento!$F$28/12,1,Financiamiento!$F$32*12,Financiamiento!$F67))</f>
        <v>0</v>
      </c>
      <c r="AH100" s="338">
        <f>-IF(Financiamiento!$F$32*12+$A99&lt;=pagoint!AH$11,0,IPMT(Financiamiento!$F$28/12,1,Financiamiento!$F$32*12,Financiamiento!$F67))</f>
        <v>0</v>
      </c>
      <c r="AI100" s="338">
        <f>-IF(Financiamiento!$F$32*12+$A99&lt;=pagoint!AI$11,0,IPMT(Financiamiento!$F$28/12,1,Financiamiento!$F$32*12,Financiamiento!$F67))</f>
        <v>0</v>
      </c>
      <c r="AJ100" s="338">
        <f>-IF(Financiamiento!$F$32*12+$A99&lt;=pagoint!AJ$11,0,IPMT(Financiamiento!$F$28/12,1,Financiamiento!$F$32*12,Financiamiento!$F67))</f>
        <v>0</v>
      </c>
      <c r="AK100" s="338">
        <f>-IF(Financiamiento!$F$32*12+$A99&lt;=pagoint!AK$11,0,IPMT(Financiamiento!$F$28/12,1,Financiamiento!$F$32*12,Financiamiento!$F67))</f>
        <v>0</v>
      </c>
      <c r="AL100" s="338">
        <f>-IF(Financiamiento!$F$32*12+$A99&lt;=pagoint!AL$11,0,IPMT(Financiamiento!$F$28/12,1,Financiamiento!$F$32*12,Financiamiento!$F67))</f>
        <v>0</v>
      </c>
      <c r="AM100" s="338">
        <f>-IF(Financiamiento!$F$32*12+$A99&lt;=pagoint!AM$11,0,IPMT(Financiamiento!$F$28/12,1,Financiamiento!$F$32*12,Financiamiento!$F67))</f>
        <v>0</v>
      </c>
      <c r="AN100" s="338">
        <f>-IF(Financiamiento!$F$32*12+$A99&lt;=pagoint!AN$11,0,IPMT(Financiamiento!$F$28/12,1,Financiamiento!$F$32*12,Financiamiento!$F67))</f>
        <v>0</v>
      </c>
      <c r="AO100" s="338">
        <f>-IF(Financiamiento!$F$32*12+$A99&lt;=pagoint!AO$11,0,IPMT(Financiamiento!$F$28/12,1,Financiamiento!$F$32*12,Financiamiento!$F67))</f>
        <v>0</v>
      </c>
      <c r="AP100" s="338">
        <f>-IF(Financiamiento!$F$32*12+$A99&lt;=pagoint!AP$11,0,IPMT(Financiamiento!$F$28/12,1,Financiamiento!$F$32*12,Financiamiento!$F67))</f>
        <v>0</v>
      </c>
      <c r="AQ100" s="338">
        <f>-IF(Financiamiento!$F$32*12+$A99&lt;=pagoint!AQ$11,0,IPMT(Financiamiento!$F$28/12,1,Financiamiento!$F$32*12,Financiamiento!$F67))</f>
        <v>0</v>
      </c>
      <c r="AR100" s="338">
        <f>-IF(Financiamiento!$F$32*12+$A99&lt;=pagoint!AR$11,0,IPMT(Financiamiento!$F$28/12,1,Financiamiento!$F$32*12,Financiamiento!$F67))</f>
        <v>0</v>
      </c>
      <c r="AS100" s="338">
        <f>-IF(Financiamiento!$F$32*12+$A99&lt;=pagoint!AS$11,0,IPMT(Financiamiento!$F$28/12,1,Financiamiento!$F$32*12,Financiamiento!$F67))</f>
        <v>0</v>
      </c>
      <c r="AT100" s="338">
        <f>-IF(Financiamiento!$F$32*12+$A99&lt;=pagoint!AT$11,0,IPMT(Financiamiento!$F$28/12,1,Financiamiento!$F$32*12,Financiamiento!$F67))</f>
        <v>0</v>
      </c>
      <c r="AU100" s="338">
        <f>-IF(Financiamiento!$F$32*12+$A99&lt;=pagoint!AU$11,0,IPMT(Financiamiento!$F$28/12,1,Financiamiento!$F$32*12,Financiamiento!$F67))</f>
        <v>0</v>
      </c>
      <c r="AV100" s="338">
        <f>-IF(Financiamiento!$F$32*12+$A99&lt;=pagoint!AV$11,0,IPMT(Financiamiento!$F$28/12,1,Financiamiento!$F$32*12,Financiamiento!$F67))</f>
        <v>0</v>
      </c>
      <c r="AW100" s="338">
        <f>-IF(Financiamiento!$F$32*12+$A99&lt;=pagoint!AW$11,0,IPMT(Financiamiento!$F$28/12,1,Financiamiento!$F$32*12,Financiamiento!$F67))</f>
        <v>0</v>
      </c>
      <c r="AX100" s="338">
        <f>-IF(Financiamiento!$F$32*12+$A99&lt;=pagoint!AX$11,0,IPMT(Financiamiento!$F$28/12,1,Financiamiento!$F$32*12,Financiamiento!$F67))</f>
        <v>0</v>
      </c>
      <c r="AY100" s="338">
        <f>-IF(Financiamiento!$F$32*12+$A99&lt;=pagoint!AY$11,0,IPMT(Financiamiento!$F$28/12,1,Financiamiento!$F$32*12,Financiamiento!$F67))</f>
        <v>0</v>
      </c>
      <c r="AZ100" s="338">
        <f>-IF(Financiamiento!$F$32*12+$A99&lt;=pagoint!AZ$11,0,IPMT(Financiamiento!$F$28/12,1,Financiamiento!$F$32*12,Financiamiento!$F67))</f>
        <v>0</v>
      </c>
      <c r="BA100" s="338">
        <f>-IF(Financiamiento!$F$32*12+$A99&lt;=pagoint!BA$11,0,IPMT(Financiamiento!$F$28/12,1,Financiamiento!$F$32*12,Financiamiento!$F67))</f>
        <v>0</v>
      </c>
      <c r="BB100" s="338">
        <f>-IF(Financiamiento!$F$32*12+$A99&lt;=pagoint!BB$11,0,IPMT(Financiamiento!$F$28/12,1,Financiamiento!$F$32*12,Financiamiento!$F67))</f>
        <v>0</v>
      </c>
      <c r="BC100" s="338">
        <f>-IF(Financiamiento!$F$32*12+$A99&lt;=pagoint!BC$11,0,IPMT(Financiamiento!$F$28/12,1,Financiamiento!$F$32*12,Financiamiento!$F67))</f>
        <v>0</v>
      </c>
      <c r="BD100" s="338">
        <f>-IF(Financiamiento!$F$32*12+$A99&lt;=pagoint!BD$11,0,IPMT(Financiamiento!$F$28/12,1,Financiamiento!$F$32*12,Financiamiento!$F67))</f>
        <v>0</v>
      </c>
      <c r="BE100" s="338">
        <f>-IF(Financiamiento!$F$32*12+$A99&lt;=pagoint!BE$11,0,IPMT(Financiamiento!$F$28/12,1,Financiamiento!$F$32*12,Financiamiento!$F67))</f>
        <v>0</v>
      </c>
      <c r="BF100" s="338">
        <f>-IF(Financiamiento!$F$32*12+$A99&lt;=pagoint!BF$11,0,IPMT(Financiamiento!$F$28/12,1,Financiamiento!$F$32*12,Financiamiento!$F67))</f>
        <v>0</v>
      </c>
      <c r="BG100" s="338">
        <f>-IF(Financiamiento!$F$32*12+$A99&lt;=pagoint!BG$11,0,IPMT(Financiamiento!$F$28/12,1,Financiamiento!$F$32*12,Financiamiento!$F67))</f>
        <v>0</v>
      </c>
      <c r="BH100" s="338">
        <f>-IF(Financiamiento!$F$32*12+$A99&lt;=pagoint!BH$11,0,IPMT(Financiamiento!$F$28/12,1,Financiamiento!$F$32*12,Financiamiento!$F67))</f>
        <v>0</v>
      </c>
      <c r="BI100" s="338">
        <f>-IF(Financiamiento!$F$32*12+$A99&lt;=pagoint!BI$11,0,IPMT(Financiamiento!$F$28/12,1,Financiamiento!$F$32*12,Financiamiento!$F67))</f>
        <v>0</v>
      </c>
      <c r="BJ100" s="338">
        <f>-IF(Financiamiento!$F$32*12+$A99&lt;=pagoint!BJ$11,0,IPMT(Financiamiento!$F$28/12,1,Financiamiento!$F$32*12,Financiamiento!$F67))</f>
        <v>0</v>
      </c>
    </row>
    <row r="101" spans="1:62">
      <c r="A101" s="338">
        <v>26</v>
      </c>
      <c r="B101" s="337" t="s">
        <v>181</v>
      </c>
      <c r="AB101" s="338">
        <f>-IF(Financiamiento!$F$32*12+$A100&lt;=pagoint!AB$11,0,IPMT(Financiamiento!$F$28/12,1,Financiamiento!$F$32*12,Financiamiento!$F68))</f>
        <v>0</v>
      </c>
      <c r="AC101" s="338">
        <f>-IF(Financiamiento!$F$32*12+$A100&lt;=pagoint!AC$11,0,IPMT(Financiamiento!$F$28/12,1,Financiamiento!$F$32*12,Financiamiento!$F68))</f>
        <v>0</v>
      </c>
      <c r="AD101" s="338">
        <f>-IF(Financiamiento!$F$32*12+$A100&lt;=pagoint!AD$11,0,IPMT(Financiamiento!$F$28/12,1,Financiamiento!$F$32*12,Financiamiento!$F68))</f>
        <v>0</v>
      </c>
      <c r="AE101" s="338">
        <f>-IF(Financiamiento!$F$32*12+$A100&lt;=pagoint!AE$11,0,IPMT(Financiamiento!$F$28/12,1,Financiamiento!$F$32*12,Financiamiento!$F68))</f>
        <v>0</v>
      </c>
      <c r="AF101" s="338">
        <f>-IF(Financiamiento!$F$32*12+$A100&lt;=pagoint!AF$11,0,IPMT(Financiamiento!$F$28/12,1,Financiamiento!$F$32*12,Financiamiento!$F68))</f>
        <v>0</v>
      </c>
      <c r="AG101" s="338">
        <f>-IF(Financiamiento!$F$32*12+$A100&lt;=pagoint!AG$11,0,IPMT(Financiamiento!$F$28/12,1,Financiamiento!$F$32*12,Financiamiento!$F68))</f>
        <v>0</v>
      </c>
      <c r="AH101" s="338">
        <f>-IF(Financiamiento!$F$32*12+$A100&lt;=pagoint!AH$11,0,IPMT(Financiamiento!$F$28/12,1,Financiamiento!$F$32*12,Financiamiento!$F68))</f>
        <v>0</v>
      </c>
      <c r="AI101" s="338">
        <f>-IF(Financiamiento!$F$32*12+$A100&lt;=pagoint!AI$11,0,IPMT(Financiamiento!$F$28/12,1,Financiamiento!$F$32*12,Financiamiento!$F68))</f>
        <v>0</v>
      </c>
      <c r="AJ101" s="338">
        <f>-IF(Financiamiento!$F$32*12+$A100&lt;=pagoint!AJ$11,0,IPMT(Financiamiento!$F$28/12,1,Financiamiento!$F$32*12,Financiamiento!$F68))</f>
        <v>0</v>
      </c>
      <c r="AK101" s="338">
        <f>-IF(Financiamiento!$F$32*12+$A100&lt;=pagoint!AK$11,0,IPMT(Financiamiento!$F$28/12,1,Financiamiento!$F$32*12,Financiamiento!$F68))</f>
        <v>0</v>
      </c>
      <c r="AL101" s="338">
        <f>-IF(Financiamiento!$F$32*12+$A100&lt;=pagoint!AL$11,0,IPMT(Financiamiento!$F$28/12,1,Financiamiento!$F$32*12,Financiamiento!$F68))</f>
        <v>0</v>
      </c>
      <c r="AM101" s="338">
        <f>-IF(Financiamiento!$F$32*12+$A100&lt;=pagoint!AM$11,0,IPMT(Financiamiento!$F$28/12,1,Financiamiento!$F$32*12,Financiamiento!$F68))</f>
        <v>0</v>
      </c>
      <c r="AN101" s="338">
        <f>-IF(Financiamiento!$F$32*12+$A100&lt;=pagoint!AN$11,0,IPMT(Financiamiento!$F$28/12,1,Financiamiento!$F$32*12,Financiamiento!$F68))</f>
        <v>0</v>
      </c>
      <c r="AO101" s="338">
        <f>-IF(Financiamiento!$F$32*12+$A100&lt;=pagoint!AO$11,0,IPMT(Financiamiento!$F$28/12,1,Financiamiento!$F$32*12,Financiamiento!$F68))</f>
        <v>0</v>
      </c>
      <c r="AP101" s="338">
        <f>-IF(Financiamiento!$F$32*12+$A100&lt;=pagoint!AP$11,0,IPMT(Financiamiento!$F$28/12,1,Financiamiento!$F$32*12,Financiamiento!$F68))</f>
        <v>0</v>
      </c>
      <c r="AQ101" s="338">
        <f>-IF(Financiamiento!$F$32*12+$A100&lt;=pagoint!AQ$11,0,IPMT(Financiamiento!$F$28/12,1,Financiamiento!$F$32*12,Financiamiento!$F68))</f>
        <v>0</v>
      </c>
      <c r="AR101" s="338">
        <f>-IF(Financiamiento!$F$32*12+$A100&lt;=pagoint!AR$11,0,IPMT(Financiamiento!$F$28/12,1,Financiamiento!$F$32*12,Financiamiento!$F68))</f>
        <v>0</v>
      </c>
      <c r="AS101" s="338">
        <f>-IF(Financiamiento!$F$32*12+$A100&lt;=pagoint!AS$11,0,IPMT(Financiamiento!$F$28/12,1,Financiamiento!$F$32*12,Financiamiento!$F68))</f>
        <v>0</v>
      </c>
      <c r="AT101" s="338">
        <f>-IF(Financiamiento!$F$32*12+$A100&lt;=pagoint!AT$11,0,IPMT(Financiamiento!$F$28/12,1,Financiamiento!$F$32*12,Financiamiento!$F68))</f>
        <v>0</v>
      </c>
      <c r="AU101" s="338">
        <f>-IF(Financiamiento!$F$32*12+$A100&lt;=pagoint!AU$11,0,IPMT(Financiamiento!$F$28/12,1,Financiamiento!$F$32*12,Financiamiento!$F68))</f>
        <v>0</v>
      </c>
      <c r="AV101" s="338">
        <f>-IF(Financiamiento!$F$32*12+$A100&lt;=pagoint!AV$11,0,IPMT(Financiamiento!$F$28/12,1,Financiamiento!$F$32*12,Financiamiento!$F68))</f>
        <v>0</v>
      </c>
      <c r="AW101" s="338">
        <f>-IF(Financiamiento!$F$32*12+$A100&lt;=pagoint!AW$11,0,IPMT(Financiamiento!$F$28/12,1,Financiamiento!$F$32*12,Financiamiento!$F68))</f>
        <v>0</v>
      </c>
      <c r="AX101" s="338">
        <f>-IF(Financiamiento!$F$32*12+$A100&lt;=pagoint!AX$11,0,IPMT(Financiamiento!$F$28/12,1,Financiamiento!$F$32*12,Financiamiento!$F68))</f>
        <v>0</v>
      </c>
      <c r="AY101" s="338">
        <f>-IF(Financiamiento!$F$32*12+$A100&lt;=pagoint!AY$11,0,IPMT(Financiamiento!$F$28/12,1,Financiamiento!$F$32*12,Financiamiento!$F68))</f>
        <v>0</v>
      </c>
      <c r="AZ101" s="338">
        <f>-IF(Financiamiento!$F$32*12+$A100&lt;=pagoint!AZ$11,0,IPMT(Financiamiento!$F$28/12,1,Financiamiento!$F$32*12,Financiamiento!$F68))</f>
        <v>0</v>
      </c>
      <c r="BA101" s="338">
        <f>-IF(Financiamiento!$F$32*12+$A100&lt;=pagoint!BA$11,0,IPMT(Financiamiento!$F$28/12,1,Financiamiento!$F$32*12,Financiamiento!$F68))</f>
        <v>0</v>
      </c>
      <c r="BB101" s="338">
        <f>-IF(Financiamiento!$F$32*12+$A100&lt;=pagoint!BB$11,0,IPMT(Financiamiento!$F$28/12,1,Financiamiento!$F$32*12,Financiamiento!$F68))</f>
        <v>0</v>
      </c>
      <c r="BC101" s="338">
        <f>-IF(Financiamiento!$F$32*12+$A100&lt;=pagoint!BC$11,0,IPMT(Financiamiento!$F$28/12,1,Financiamiento!$F$32*12,Financiamiento!$F68))</f>
        <v>0</v>
      </c>
      <c r="BD101" s="338">
        <f>-IF(Financiamiento!$F$32*12+$A100&lt;=pagoint!BD$11,0,IPMT(Financiamiento!$F$28/12,1,Financiamiento!$F$32*12,Financiamiento!$F68))</f>
        <v>0</v>
      </c>
      <c r="BE101" s="338">
        <f>-IF(Financiamiento!$F$32*12+$A100&lt;=pagoint!BE$11,0,IPMT(Financiamiento!$F$28/12,1,Financiamiento!$F$32*12,Financiamiento!$F68))</f>
        <v>0</v>
      </c>
      <c r="BF101" s="338">
        <f>-IF(Financiamiento!$F$32*12+$A100&lt;=pagoint!BF$11,0,IPMT(Financiamiento!$F$28/12,1,Financiamiento!$F$32*12,Financiamiento!$F68))</f>
        <v>0</v>
      </c>
      <c r="BG101" s="338">
        <f>-IF(Financiamiento!$F$32*12+$A100&lt;=pagoint!BG$11,0,IPMT(Financiamiento!$F$28/12,1,Financiamiento!$F$32*12,Financiamiento!$F68))</f>
        <v>0</v>
      </c>
      <c r="BH101" s="338">
        <f>-IF(Financiamiento!$F$32*12+$A100&lt;=pagoint!BH$11,0,IPMT(Financiamiento!$F$28/12,1,Financiamiento!$F$32*12,Financiamiento!$F68))</f>
        <v>0</v>
      </c>
      <c r="BI101" s="338">
        <f>-IF(Financiamiento!$F$32*12+$A100&lt;=pagoint!BI$11,0,IPMT(Financiamiento!$F$28/12,1,Financiamiento!$F$32*12,Financiamiento!$F68))</f>
        <v>0</v>
      </c>
      <c r="BJ101" s="338">
        <f>-IF(Financiamiento!$F$32*12+$A100&lt;=pagoint!BJ$11,0,IPMT(Financiamiento!$F$28/12,1,Financiamiento!$F$32*12,Financiamiento!$F68))</f>
        <v>0</v>
      </c>
    </row>
    <row r="102" spans="1:62">
      <c r="A102" s="338">
        <v>27</v>
      </c>
      <c r="B102" s="337" t="s">
        <v>182</v>
      </c>
      <c r="AC102" s="338">
        <f>-IF(Financiamiento!$F$32*12+$A101&lt;=pagoint!AC$11,0,IPMT(Financiamiento!$F$28/12,1,Financiamiento!$F$32*12,Financiamiento!$F69))</f>
        <v>0</v>
      </c>
      <c r="AD102" s="338">
        <f>-IF(Financiamiento!$F$32*12+$A101&lt;=pagoint!AD$11,0,IPMT(Financiamiento!$F$28/12,1,Financiamiento!$F$32*12,Financiamiento!$F69))</f>
        <v>0</v>
      </c>
      <c r="AE102" s="338">
        <f>-IF(Financiamiento!$F$32*12+$A101&lt;=pagoint!AE$11,0,IPMT(Financiamiento!$F$28/12,1,Financiamiento!$F$32*12,Financiamiento!$F69))</f>
        <v>0</v>
      </c>
      <c r="AF102" s="338">
        <f>-IF(Financiamiento!$F$32*12+$A101&lt;=pagoint!AF$11,0,IPMT(Financiamiento!$F$28/12,1,Financiamiento!$F$32*12,Financiamiento!$F69))</f>
        <v>0</v>
      </c>
      <c r="AG102" s="338">
        <f>-IF(Financiamiento!$F$32*12+$A101&lt;=pagoint!AG$11,0,IPMT(Financiamiento!$F$28/12,1,Financiamiento!$F$32*12,Financiamiento!$F69))</f>
        <v>0</v>
      </c>
      <c r="AH102" s="338">
        <f>-IF(Financiamiento!$F$32*12+$A101&lt;=pagoint!AH$11,0,IPMT(Financiamiento!$F$28/12,1,Financiamiento!$F$32*12,Financiamiento!$F69))</f>
        <v>0</v>
      </c>
      <c r="AI102" s="338">
        <f>-IF(Financiamiento!$F$32*12+$A101&lt;=pagoint!AI$11,0,IPMT(Financiamiento!$F$28/12,1,Financiamiento!$F$32*12,Financiamiento!$F69))</f>
        <v>0</v>
      </c>
      <c r="AJ102" s="338">
        <f>-IF(Financiamiento!$F$32*12+$A101&lt;=pagoint!AJ$11,0,IPMT(Financiamiento!$F$28/12,1,Financiamiento!$F$32*12,Financiamiento!$F69))</f>
        <v>0</v>
      </c>
      <c r="AK102" s="338">
        <f>-IF(Financiamiento!$F$32*12+$A101&lt;=pagoint!AK$11,0,IPMT(Financiamiento!$F$28/12,1,Financiamiento!$F$32*12,Financiamiento!$F69))</f>
        <v>0</v>
      </c>
      <c r="AL102" s="338">
        <f>-IF(Financiamiento!$F$32*12+$A101&lt;=pagoint!AL$11,0,IPMT(Financiamiento!$F$28/12,1,Financiamiento!$F$32*12,Financiamiento!$F69))</f>
        <v>0</v>
      </c>
      <c r="AM102" s="338">
        <f>-IF(Financiamiento!$F$32*12+$A101&lt;=pagoint!AM$11,0,IPMT(Financiamiento!$F$28/12,1,Financiamiento!$F$32*12,Financiamiento!$F69))</f>
        <v>0</v>
      </c>
      <c r="AN102" s="338">
        <f>-IF(Financiamiento!$F$32*12+$A101&lt;=pagoint!AN$11,0,IPMT(Financiamiento!$F$28/12,1,Financiamiento!$F$32*12,Financiamiento!$F69))</f>
        <v>0</v>
      </c>
      <c r="AO102" s="338">
        <f>-IF(Financiamiento!$F$32*12+$A101&lt;=pagoint!AO$11,0,IPMT(Financiamiento!$F$28/12,1,Financiamiento!$F$32*12,Financiamiento!$F69))</f>
        <v>0</v>
      </c>
      <c r="AP102" s="338">
        <f>-IF(Financiamiento!$F$32*12+$A101&lt;=pagoint!AP$11,0,IPMT(Financiamiento!$F$28/12,1,Financiamiento!$F$32*12,Financiamiento!$F69))</f>
        <v>0</v>
      </c>
      <c r="AQ102" s="338">
        <f>-IF(Financiamiento!$F$32*12+$A101&lt;=pagoint!AQ$11,0,IPMT(Financiamiento!$F$28/12,1,Financiamiento!$F$32*12,Financiamiento!$F69))</f>
        <v>0</v>
      </c>
      <c r="AR102" s="338">
        <f>-IF(Financiamiento!$F$32*12+$A101&lt;=pagoint!AR$11,0,IPMT(Financiamiento!$F$28/12,1,Financiamiento!$F$32*12,Financiamiento!$F69))</f>
        <v>0</v>
      </c>
      <c r="AS102" s="338">
        <f>-IF(Financiamiento!$F$32*12+$A101&lt;=pagoint!AS$11,0,IPMT(Financiamiento!$F$28/12,1,Financiamiento!$F$32*12,Financiamiento!$F69))</f>
        <v>0</v>
      </c>
      <c r="AT102" s="338">
        <f>-IF(Financiamiento!$F$32*12+$A101&lt;=pagoint!AT$11,0,IPMT(Financiamiento!$F$28/12,1,Financiamiento!$F$32*12,Financiamiento!$F69))</f>
        <v>0</v>
      </c>
      <c r="AU102" s="338">
        <f>-IF(Financiamiento!$F$32*12+$A101&lt;=pagoint!AU$11,0,IPMT(Financiamiento!$F$28/12,1,Financiamiento!$F$32*12,Financiamiento!$F69))</f>
        <v>0</v>
      </c>
      <c r="AV102" s="338">
        <f>-IF(Financiamiento!$F$32*12+$A101&lt;=pagoint!AV$11,0,IPMT(Financiamiento!$F$28/12,1,Financiamiento!$F$32*12,Financiamiento!$F69))</f>
        <v>0</v>
      </c>
      <c r="AW102" s="338">
        <f>-IF(Financiamiento!$F$32*12+$A101&lt;=pagoint!AW$11,0,IPMT(Financiamiento!$F$28/12,1,Financiamiento!$F$32*12,Financiamiento!$F69))</f>
        <v>0</v>
      </c>
      <c r="AX102" s="338">
        <f>-IF(Financiamiento!$F$32*12+$A101&lt;=pagoint!AX$11,0,IPMT(Financiamiento!$F$28/12,1,Financiamiento!$F$32*12,Financiamiento!$F69))</f>
        <v>0</v>
      </c>
      <c r="AY102" s="338">
        <f>-IF(Financiamiento!$F$32*12+$A101&lt;=pagoint!AY$11,0,IPMT(Financiamiento!$F$28/12,1,Financiamiento!$F$32*12,Financiamiento!$F69))</f>
        <v>0</v>
      </c>
      <c r="AZ102" s="338">
        <f>-IF(Financiamiento!$F$32*12+$A101&lt;=pagoint!AZ$11,0,IPMT(Financiamiento!$F$28/12,1,Financiamiento!$F$32*12,Financiamiento!$F69))</f>
        <v>0</v>
      </c>
      <c r="BA102" s="338">
        <f>-IF(Financiamiento!$F$32*12+$A101&lt;=pagoint!BA$11,0,IPMT(Financiamiento!$F$28/12,1,Financiamiento!$F$32*12,Financiamiento!$F69))</f>
        <v>0</v>
      </c>
      <c r="BB102" s="338">
        <f>-IF(Financiamiento!$F$32*12+$A101&lt;=pagoint!BB$11,0,IPMT(Financiamiento!$F$28/12,1,Financiamiento!$F$32*12,Financiamiento!$F69))</f>
        <v>0</v>
      </c>
      <c r="BC102" s="338">
        <f>-IF(Financiamiento!$F$32*12+$A101&lt;=pagoint!BC$11,0,IPMT(Financiamiento!$F$28/12,1,Financiamiento!$F$32*12,Financiamiento!$F69))</f>
        <v>0</v>
      </c>
      <c r="BD102" s="338">
        <f>-IF(Financiamiento!$F$32*12+$A101&lt;=pagoint!BD$11,0,IPMT(Financiamiento!$F$28/12,1,Financiamiento!$F$32*12,Financiamiento!$F69))</f>
        <v>0</v>
      </c>
      <c r="BE102" s="338">
        <f>-IF(Financiamiento!$F$32*12+$A101&lt;=pagoint!BE$11,0,IPMT(Financiamiento!$F$28/12,1,Financiamiento!$F$32*12,Financiamiento!$F69))</f>
        <v>0</v>
      </c>
      <c r="BF102" s="338">
        <f>-IF(Financiamiento!$F$32*12+$A101&lt;=pagoint!BF$11,0,IPMT(Financiamiento!$F$28/12,1,Financiamiento!$F$32*12,Financiamiento!$F69))</f>
        <v>0</v>
      </c>
      <c r="BG102" s="338">
        <f>-IF(Financiamiento!$F$32*12+$A101&lt;=pagoint!BG$11,0,IPMT(Financiamiento!$F$28/12,1,Financiamiento!$F$32*12,Financiamiento!$F69))</f>
        <v>0</v>
      </c>
      <c r="BH102" s="338">
        <f>-IF(Financiamiento!$F$32*12+$A101&lt;=pagoint!BH$11,0,IPMT(Financiamiento!$F$28/12,1,Financiamiento!$F$32*12,Financiamiento!$F69))</f>
        <v>0</v>
      </c>
      <c r="BI102" s="338">
        <f>-IF(Financiamiento!$F$32*12+$A101&lt;=pagoint!BI$11,0,IPMT(Financiamiento!$F$28/12,1,Financiamiento!$F$32*12,Financiamiento!$F69))</f>
        <v>0</v>
      </c>
      <c r="BJ102" s="338">
        <f>-IF(Financiamiento!$F$32*12+$A101&lt;=pagoint!BJ$11,0,IPMT(Financiamiento!$F$28/12,1,Financiamiento!$F$32*12,Financiamiento!$F69))</f>
        <v>0</v>
      </c>
    </row>
    <row r="103" spans="1:62">
      <c r="A103" s="338">
        <v>28</v>
      </c>
      <c r="B103" s="337" t="s">
        <v>183</v>
      </c>
      <c r="AD103" s="338">
        <f>-IF(Financiamiento!$F$32*12+$A102&lt;=pagoint!AD$11,0,IPMT(Financiamiento!$F$28/12,1,Financiamiento!$F$32*12,Financiamiento!$F70))</f>
        <v>0</v>
      </c>
      <c r="AE103" s="338">
        <f>-IF(Financiamiento!$F$32*12+$A102&lt;=pagoint!AE$11,0,IPMT(Financiamiento!$F$28/12,1,Financiamiento!$F$32*12,Financiamiento!$F70))</f>
        <v>0</v>
      </c>
      <c r="AF103" s="338">
        <f>-IF(Financiamiento!$F$32*12+$A102&lt;=pagoint!AF$11,0,IPMT(Financiamiento!$F$28/12,1,Financiamiento!$F$32*12,Financiamiento!$F70))</f>
        <v>0</v>
      </c>
      <c r="AG103" s="338">
        <f>-IF(Financiamiento!$F$32*12+$A102&lt;=pagoint!AG$11,0,IPMT(Financiamiento!$F$28/12,1,Financiamiento!$F$32*12,Financiamiento!$F70))</f>
        <v>0</v>
      </c>
      <c r="AH103" s="338">
        <f>-IF(Financiamiento!$F$32*12+$A102&lt;=pagoint!AH$11,0,IPMT(Financiamiento!$F$28/12,1,Financiamiento!$F$32*12,Financiamiento!$F70))</f>
        <v>0</v>
      </c>
      <c r="AI103" s="338">
        <f>-IF(Financiamiento!$F$32*12+$A102&lt;=pagoint!AI$11,0,IPMT(Financiamiento!$F$28/12,1,Financiamiento!$F$32*12,Financiamiento!$F70))</f>
        <v>0</v>
      </c>
      <c r="AJ103" s="338">
        <f>-IF(Financiamiento!$F$32*12+$A102&lt;=pagoint!AJ$11,0,IPMT(Financiamiento!$F$28/12,1,Financiamiento!$F$32*12,Financiamiento!$F70))</f>
        <v>0</v>
      </c>
      <c r="AK103" s="338">
        <f>-IF(Financiamiento!$F$32*12+$A102&lt;=pagoint!AK$11,0,IPMT(Financiamiento!$F$28/12,1,Financiamiento!$F$32*12,Financiamiento!$F70))</f>
        <v>0</v>
      </c>
      <c r="AL103" s="338">
        <f>-IF(Financiamiento!$F$32*12+$A102&lt;=pagoint!AL$11,0,IPMT(Financiamiento!$F$28/12,1,Financiamiento!$F$32*12,Financiamiento!$F70))</f>
        <v>0</v>
      </c>
      <c r="AM103" s="338">
        <f>-IF(Financiamiento!$F$32*12+$A102&lt;=pagoint!AM$11,0,IPMT(Financiamiento!$F$28/12,1,Financiamiento!$F$32*12,Financiamiento!$F70))</f>
        <v>0</v>
      </c>
      <c r="AN103" s="338">
        <f>-IF(Financiamiento!$F$32*12+$A102&lt;=pagoint!AN$11,0,IPMT(Financiamiento!$F$28/12,1,Financiamiento!$F$32*12,Financiamiento!$F70))</f>
        <v>0</v>
      </c>
      <c r="AO103" s="338">
        <f>-IF(Financiamiento!$F$32*12+$A102&lt;=pagoint!AO$11,0,IPMT(Financiamiento!$F$28/12,1,Financiamiento!$F$32*12,Financiamiento!$F70))</f>
        <v>0</v>
      </c>
      <c r="AP103" s="338">
        <f>-IF(Financiamiento!$F$32*12+$A102&lt;=pagoint!AP$11,0,IPMT(Financiamiento!$F$28/12,1,Financiamiento!$F$32*12,Financiamiento!$F70))</f>
        <v>0</v>
      </c>
      <c r="AQ103" s="338">
        <f>-IF(Financiamiento!$F$32*12+$A102&lt;=pagoint!AQ$11,0,IPMT(Financiamiento!$F$28/12,1,Financiamiento!$F$32*12,Financiamiento!$F70))</f>
        <v>0</v>
      </c>
      <c r="AR103" s="338">
        <f>-IF(Financiamiento!$F$32*12+$A102&lt;=pagoint!AR$11,0,IPMT(Financiamiento!$F$28/12,1,Financiamiento!$F$32*12,Financiamiento!$F70))</f>
        <v>0</v>
      </c>
      <c r="AS103" s="338">
        <f>-IF(Financiamiento!$F$32*12+$A102&lt;=pagoint!AS$11,0,IPMT(Financiamiento!$F$28/12,1,Financiamiento!$F$32*12,Financiamiento!$F70))</f>
        <v>0</v>
      </c>
      <c r="AT103" s="338">
        <f>-IF(Financiamiento!$F$32*12+$A102&lt;=pagoint!AT$11,0,IPMT(Financiamiento!$F$28/12,1,Financiamiento!$F$32*12,Financiamiento!$F70))</f>
        <v>0</v>
      </c>
      <c r="AU103" s="338">
        <f>-IF(Financiamiento!$F$32*12+$A102&lt;=pagoint!AU$11,0,IPMT(Financiamiento!$F$28/12,1,Financiamiento!$F$32*12,Financiamiento!$F70))</f>
        <v>0</v>
      </c>
      <c r="AV103" s="338">
        <f>-IF(Financiamiento!$F$32*12+$A102&lt;=pagoint!AV$11,0,IPMT(Financiamiento!$F$28/12,1,Financiamiento!$F$32*12,Financiamiento!$F70))</f>
        <v>0</v>
      </c>
      <c r="AW103" s="338">
        <f>-IF(Financiamiento!$F$32*12+$A102&lt;=pagoint!AW$11,0,IPMT(Financiamiento!$F$28/12,1,Financiamiento!$F$32*12,Financiamiento!$F70))</f>
        <v>0</v>
      </c>
      <c r="AX103" s="338">
        <f>-IF(Financiamiento!$F$32*12+$A102&lt;=pagoint!AX$11,0,IPMT(Financiamiento!$F$28/12,1,Financiamiento!$F$32*12,Financiamiento!$F70))</f>
        <v>0</v>
      </c>
      <c r="AY103" s="338">
        <f>-IF(Financiamiento!$F$32*12+$A102&lt;=pagoint!AY$11,0,IPMT(Financiamiento!$F$28/12,1,Financiamiento!$F$32*12,Financiamiento!$F70))</f>
        <v>0</v>
      </c>
      <c r="AZ103" s="338">
        <f>-IF(Financiamiento!$F$32*12+$A102&lt;=pagoint!AZ$11,0,IPMT(Financiamiento!$F$28/12,1,Financiamiento!$F$32*12,Financiamiento!$F70))</f>
        <v>0</v>
      </c>
      <c r="BA103" s="338">
        <f>-IF(Financiamiento!$F$32*12+$A102&lt;=pagoint!BA$11,0,IPMT(Financiamiento!$F$28/12,1,Financiamiento!$F$32*12,Financiamiento!$F70))</f>
        <v>0</v>
      </c>
      <c r="BB103" s="338">
        <f>-IF(Financiamiento!$F$32*12+$A102&lt;=pagoint!BB$11,0,IPMT(Financiamiento!$F$28/12,1,Financiamiento!$F$32*12,Financiamiento!$F70))</f>
        <v>0</v>
      </c>
      <c r="BC103" s="338">
        <f>-IF(Financiamiento!$F$32*12+$A102&lt;=pagoint!BC$11,0,IPMT(Financiamiento!$F$28/12,1,Financiamiento!$F$32*12,Financiamiento!$F70))</f>
        <v>0</v>
      </c>
      <c r="BD103" s="338">
        <f>-IF(Financiamiento!$F$32*12+$A102&lt;=pagoint!BD$11,0,IPMT(Financiamiento!$F$28/12,1,Financiamiento!$F$32*12,Financiamiento!$F70))</f>
        <v>0</v>
      </c>
      <c r="BE103" s="338">
        <f>-IF(Financiamiento!$F$32*12+$A102&lt;=pagoint!BE$11,0,IPMT(Financiamiento!$F$28/12,1,Financiamiento!$F$32*12,Financiamiento!$F70))</f>
        <v>0</v>
      </c>
      <c r="BF103" s="338">
        <f>-IF(Financiamiento!$F$32*12+$A102&lt;=pagoint!BF$11,0,IPMT(Financiamiento!$F$28/12,1,Financiamiento!$F$32*12,Financiamiento!$F70))</f>
        <v>0</v>
      </c>
      <c r="BG103" s="338">
        <f>-IF(Financiamiento!$F$32*12+$A102&lt;=pagoint!BG$11,0,IPMT(Financiamiento!$F$28/12,1,Financiamiento!$F$32*12,Financiamiento!$F70))</f>
        <v>0</v>
      </c>
      <c r="BH103" s="338">
        <f>-IF(Financiamiento!$F$32*12+$A102&lt;=pagoint!BH$11,0,IPMT(Financiamiento!$F$28/12,1,Financiamiento!$F$32*12,Financiamiento!$F70))</f>
        <v>0</v>
      </c>
      <c r="BI103" s="338">
        <f>-IF(Financiamiento!$F$32*12+$A102&lt;=pagoint!BI$11,0,IPMT(Financiamiento!$F$28/12,1,Financiamiento!$F$32*12,Financiamiento!$F70))</f>
        <v>0</v>
      </c>
      <c r="BJ103" s="338">
        <f>-IF(Financiamiento!$F$32*12+$A102&lt;=pagoint!BJ$11,0,IPMT(Financiamiento!$F$28/12,1,Financiamiento!$F$32*12,Financiamiento!$F70))</f>
        <v>0</v>
      </c>
    </row>
    <row r="104" spans="1:62">
      <c r="A104" s="338">
        <v>29</v>
      </c>
      <c r="B104" s="337" t="s">
        <v>184</v>
      </c>
      <c r="AE104" s="338">
        <f>-IF(Financiamiento!$F$32*12+$A103&lt;=pagoint!AE$11,0,IPMT(Financiamiento!$F$28/12,1,Financiamiento!$F$32*12,Financiamiento!$F71))</f>
        <v>0</v>
      </c>
      <c r="AF104" s="338">
        <f>-IF(Financiamiento!$F$32*12+$A103&lt;=pagoint!AF$11,0,IPMT(Financiamiento!$F$28/12,1,Financiamiento!$F$32*12,Financiamiento!$F71))</f>
        <v>0</v>
      </c>
      <c r="AG104" s="338">
        <f>-IF(Financiamiento!$F$32*12+$A103&lt;=pagoint!AG$11,0,IPMT(Financiamiento!$F$28/12,1,Financiamiento!$F$32*12,Financiamiento!$F71))</f>
        <v>0</v>
      </c>
      <c r="AH104" s="338">
        <f>-IF(Financiamiento!$F$32*12+$A103&lt;=pagoint!AH$11,0,IPMT(Financiamiento!$F$28/12,1,Financiamiento!$F$32*12,Financiamiento!$F71))</f>
        <v>0</v>
      </c>
      <c r="AI104" s="338">
        <f>-IF(Financiamiento!$F$32*12+$A103&lt;=pagoint!AI$11,0,IPMT(Financiamiento!$F$28/12,1,Financiamiento!$F$32*12,Financiamiento!$F71))</f>
        <v>0</v>
      </c>
      <c r="AJ104" s="338">
        <f>-IF(Financiamiento!$F$32*12+$A103&lt;=pagoint!AJ$11,0,IPMT(Financiamiento!$F$28/12,1,Financiamiento!$F$32*12,Financiamiento!$F71))</f>
        <v>0</v>
      </c>
      <c r="AK104" s="338">
        <f>-IF(Financiamiento!$F$32*12+$A103&lt;=pagoint!AK$11,0,IPMT(Financiamiento!$F$28/12,1,Financiamiento!$F$32*12,Financiamiento!$F71))</f>
        <v>0</v>
      </c>
      <c r="AL104" s="338">
        <f>-IF(Financiamiento!$F$32*12+$A103&lt;=pagoint!AL$11,0,IPMT(Financiamiento!$F$28/12,1,Financiamiento!$F$32*12,Financiamiento!$F71))</f>
        <v>0</v>
      </c>
      <c r="AM104" s="338">
        <f>-IF(Financiamiento!$F$32*12+$A103&lt;=pagoint!AM$11,0,IPMT(Financiamiento!$F$28/12,1,Financiamiento!$F$32*12,Financiamiento!$F71))</f>
        <v>0</v>
      </c>
      <c r="AN104" s="338">
        <f>-IF(Financiamiento!$F$32*12+$A103&lt;=pagoint!AN$11,0,IPMT(Financiamiento!$F$28/12,1,Financiamiento!$F$32*12,Financiamiento!$F71))</f>
        <v>0</v>
      </c>
      <c r="AO104" s="338">
        <f>-IF(Financiamiento!$F$32*12+$A103&lt;=pagoint!AO$11,0,IPMT(Financiamiento!$F$28/12,1,Financiamiento!$F$32*12,Financiamiento!$F71))</f>
        <v>0</v>
      </c>
      <c r="AP104" s="338">
        <f>-IF(Financiamiento!$F$32*12+$A103&lt;=pagoint!AP$11,0,IPMT(Financiamiento!$F$28/12,1,Financiamiento!$F$32*12,Financiamiento!$F71))</f>
        <v>0</v>
      </c>
      <c r="AQ104" s="338">
        <f>-IF(Financiamiento!$F$32*12+$A103&lt;=pagoint!AQ$11,0,IPMT(Financiamiento!$F$28/12,1,Financiamiento!$F$32*12,Financiamiento!$F71))</f>
        <v>0</v>
      </c>
      <c r="AR104" s="338">
        <f>-IF(Financiamiento!$F$32*12+$A103&lt;=pagoint!AR$11,0,IPMT(Financiamiento!$F$28/12,1,Financiamiento!$F$32*12,Financiamiento!$F71))</f>
        <v>0</v>
      </c>
      <c r="AS104" s="338">
        <f>-IF(Financiamiento!$F$32*12+$A103&lt;=pagoint!AS$11,0,IPMT(Financiamiento!$F$28/12,1,Financiamiento!$F$32*12,Financiamiento!$F71))</f>
        <v>0</v>
      </c>
      <c r="AT104" s="338">
        <f>-IF(Financiamiento!$F$32*12+$A103&lt;=pagoint!AT$11,0,IPMT(Financiamiento!$F$28/12,1,Financiamiento!$F$32*12,Financiamiento!$F71))</f>
        <v>0</v>
      </c>
      <c r="AU104" s="338">
        <f>-IF(Financiamiento!$F$32*12+$A103&lt;=pagoint!AU$11,0,IPMT(Financiamiento!$F$28/12,1,Financiamiento!$F$32*12,Financiamiento!$F71))</f>
        <v>0</v>
      </c>
      <c r="AV104" s="338">
        <f>-IF(Financiamiento!$F$32*12+$A103&lt;=pagoint!AV$11,0,IPMT(Financiamiento!$F$28/12,1,Financiamiento!$F$32*12,Financiamiento!$F71))</f>
        <v>0</v>
      </c>
      <c r="AW104" s="338">
        <f>-IF(Financiamiento!$F$32*12+$A103&lt;=pagoint!AW$11,0,IPMT(Financiamiento!$F$28/12,1,Financiamiento!$F$32*12,Financiamiento!$F71))</f>
        <v>0</v>
      </c>
      <c r="AX104" s="338">
        <f>-IF(Financiamiento!$F$32*12+$A103&lt;=pagoint!AX$11,0,IPMT(Financiamiento!$F$28/12,1,Financiamiento!$F$32*12,Financiamiento!$F71))</f>
        <v>0</v>
      </c>
      <c r="AY104" s="338">
        <f>-IF(Financiamiento!$F$32*12+$A103&lt;=pagoint!AY$11,0,IPMT(Financiamiento!$F$28/12,1,Financiamiento!$F$32*12,Financiamiento!$F71))</f>
        <v>0</v>
      </c>
      <c r="AZ104" s="338">
        <f>-IF(Financiamiento!$F$32*12+$A103&lt;=pagoint!AZ$11,0,IPMT(Financiamiento!$F$28/12,1,Financiamiento!$F$32*12,Financiamiento!$F71))</f>
        <v>0</v>
      </c>
      <c r="BA104" s="338">
        <f>-IF(Financiamiento!$F$32*12+$A103&lt;=pagoint!BA$11,0,IPMT(Financiamiento!$F$28/12,1,Financiamiento!$F$32*12,Financiamiento!$F71))</f>
        <v>0</v>
      </c>
      <c r="BB104" s="338">
        <f>-IF(Financiamiento!$F$32*12+$A103&lt;=pagoint!BB$11,0,IPMT(Financiamiento!$F$28/12,1,Financiamiento!$F$32*12,Financiamiento!$F71))</f>
        <v>0</v>
      </c>
      <c r="BC104" s="338">
        <f>-IF(Financiamiento!$F$32*12+$A103&lt;=pagoint!BC$11,0,IPMT(Financiamiento!$F$28/12,1,Financiamiento!$F$32*12,Financiamiento!$F71))</f>
        <v>0</v>
      </c>
      <c r="BD104" s="338">
        <f>-IF(Financiamiento!$F$32*12+$A103&lt;=pagoint!BD$11,0,IPMT(Financiamiento!$F$28/12,1,Financiamiento!$F$32*12,Financiamiento!$F71))</f>
        <v>0</v>
      </c>
      <c r="BE104" s="338">
        <f>-IF(Financiamiento!$F$32*12+$A103&lt;=pagoint!BE$11,0,IPMT(Financiamiento!$F$28/12,1,Financiamiento!$F$32*12,Financiamiento!$F71))</f>
        <v>0</v>
      </c>
      <c r="BF104" s="338">
        <f>-IF(Financiamiento!$F$32*12+$A103&lt;=pagoint!BF$11,0,IPMT(Financiamiento!$F$28/12,1,Financiamiento!$F$32*12,Financiamiento!$F71))</f>
        <v>0</v>
      </c>
      <c r="BG104" s="338">
        <f>-IF(Financiamiento!$F$32*12+$A103&lt;=pagoint!BG$11,0,IPMT(Financiamiento!$F$28/12,1,Financiamiento!$F$32*12,Financiamiento!$F71))</f>
        <v>0</v>
      </c>
      <c r="BH104" s="338">
        <f>-IF(Financiamiento!$F$32*12+$A103&lt;=pagoint!BH$11,0,IPMT(Financiamiento!$F$28/12,1,Financiamiento!$F$32*12,Financiamiento!$F71))</f>
        <v>0</v>
      </c>
      <c r="BI104" s="338">
        <f>-IF(Financiamiento!$F$32*12+$A103&lt;=pagoint!BI$11,0,IPMT(Financiamiento!$F$28/12,1,Financiamiento!$F$32*12,Financiamiento!$F71))</f>
        <v>0</v>
      </c>
      <c r="BJ104" s="338">
        <f>-IF(Financiamiento!$F$32*12+$A103&lt;=pagoint!BJ$11,0,IPMT(Financiamiento!$F$28/12,1,Financiamiento!$F$32*12,Financiamiento!$F71))</f>
        <v>0</v>
      </c>
    </row>
    <row r="105" spans="1:62">
      <c r="A105" s="338">
        <v>30</v>
      </c>
      <c r="B105" s="337" t="s">
        <v>185</v>
      </c>
      <c r="AF105" s="338">
        <f>-IF(Financiamiento!$F$32*12+$A104&lt;=pagoint!AF$11,0,IPMT(Financiamiento!$F$28/12,1,Financiamiento!$F$32*12,Financiamiento!$F72))</f>
        <v>0</v>
      </c>
      <c r="AG105" s="338">
        <f>-IF(Financiamiento!$F$32*12+$A104&lt;=pagoint!AG$11,0,IPMT(Financiamiento!$F$28/12,1,Financiamiento!$F$32*12,Financiamiento!$F72))</f>
        <v>0</v>
      </c>
      <c r="AH105" s="338">
        <f>-IF(Financiamiento!$F$32*12+$A104&lt;=pagoint!AH$11,0,IPMT(Financiamiento!$F$28/12,1,Financiamiento!$F$32*12,Financiamiento!$F72))</f>
        <v>0</v>
      </c>
      <c r="AI105" s="338">
        <f>-IF(Financiamiento!$F$32*12+$A104&lt;=pagoint!AI$11,0,IPMT(Financiamiento!$F$28/12,1,Financiamiento!$F$32*12,Financiamiento!$F72))</f>
        <v>0</v>
      </c>
      <c r="AJ105" s="338">
        <f>-IF(Financiamiento!$F$32*12+$A104&lt;=pagoint!AJ$11,0,IPMT(Financiamiento!$F$28/12,1,Financiamiento!$F$32*12,Financiamiento!$F72))</f>
        <v>0</v>
      </c>
      <c r="AK105" s="338">
        <f>-IF(Financiamiento!$F$32*12+$A104&lt;=pagoint!AK$11,0,IPMT(Financiamiento!$F$28/12,1,Financiamiento!$F$32*12,Financiamiento!$F72))</f>
        <v>0</v>
      </c>
      <c r="AL105" s="338">
        <f>-IF(Financiamiento!$F$32*12+$A104&lt;=pagoint!AL$11,0,IPMT(Financiamiento!$F$28/12,1,Financiamiento!$F$32*12,Financiamiento!$F72))</f>
        <v>0</v>
      </c>
      <c r="AM105" s="338">
        <f>-IF(Financiamiento!$F$32*12+$A104&lt;=pagoint!AM$11,0,IPMT(Financiamiento!$F$28/12,1,Financiamiento!$F$32*12,Financiamiento!$F72))</f>
        <v>0</v>
      </c>
      <c r="AN105" s="338">
        <f>-IF(Financiamiento!$F$32*12+$A104&lt;=pagoint!AN$11,0,IPMT(Financiamiento!$F$28/12,1,Financiamiento!$F$32*12,Financiamiento!$F72))</f>
        <v>0</v>
      </c>
      <c r="AO105" s="338">
        <f>-IF(Financiamiento!$F$32*12+$A104&lt;=pagoint!AO$11,0,IPMT(Financiamiento!$F$28/12,1,Financiamiento!$F$32*12,Financiamiento!$F72))</f>
        <v>0</v>
      </c>
      <c r="AP105" s="338">
        <f>-IF(Financiamiento!$F$32*12+$A104&lt;=pagoint!AP$11,0,IPMT(Financiamiento!$F$28/12,1,Financiamiento!$F$32*12,Financiamiento!$F72))</f>
        <v>0</v>
      </c>
      <c r="AQ105" s="338">
        <f>-IF(Financiamiento!$F$32*12+$A104&lt;=pagoint!AQ$11,0,IPMT(Financiamiento!$F$28/12,1,Financiamiento!$F$32*12,Financiamiento!$F72))</f>
        <v>0</v>
      </c>
      <c r="AR105" s="338">
        <f>-IF(Financiamiento!$F$32*12+$A104&lt;=pagoint!AR$11,0,IPMT(Financiamiento!$F$28/12,1,Financiamiento!$F$32*12,Financiamiento!$F72))</f>
        <v>0</v>
      </c>
      <c r="AS105" s="338">
        <f>-IF(Financiamiento!$F$32*12+$A104&lt;=pagoint!AS$11,0,IPMT(Financiamiento!$F$28/12,1,Financiamiento!$F$32*12,Financiamiento!$F72))</f>
        <v>0</v>
      </c>
      <c r="AT105" s="338">
        <f>-IF(Financiamiento!$F$32*12+$A104&lt;=pagoint!AT$11,0,IPMT(Financiamiento!$F$28/12,1,Financiamiento!$F$32*12,Financiamiento!$F72))</f>
        <v>0</v>
      </c>
      <c r="AU105" s="338">
        <f>-IF(Financiamiento!$F$32*12+$A104&lt;=pagoint!AU$11,0,IPMT(Financiamiento!$F$28/12,1,Financiamiento!$F$32*12,Financiamiento!$F72))</f>
        <v>0</v>
      </c>
      <c r="AV105" s="338">
        <f>-IF(Financiamiento!$F$32*12+$A104&lt;=pagoint!AV$11,0,IPMT(Financiamiento!$F$28/12,1,Financiamiento!$F$32*12,Financiamiento!$F72))</f>
        <v>0</v>
      </c>
      <c r="AW105" s="338">
        <f>-IF(Financiamiento!$F$32*12+$A104&lt;=pagoint!AW$11,0,IPMT(Financiamiento!$F$28/12,1,Financiamiento!$F$32*12,Financiamiento!$F72))</f>
        <v>0</v>
      </c>
      <c r="AX105" s="338">
        <f>-IF(Financiamiento!$F$32*12+$A104&lt;=pagoint!AX$11,0,IPMT(Financiamiento!$F$28/12,1,Financiamiento!$F$32*12,Financiamiento!$F72))</f>
        <v>0</v>
      </c>
      <c r="AY105" s="338">
        <f>-IF(Financiamiento!$F$32*12+$A104&lt;=pagoint!AY$11,0,IPMT(Financiamiento!$F$28/12,1,Financiamiento!$F$32*12,Financiamiento!$F72))</f>
        <v>0</v>
      </c>
      <c r="AZ105" s="338">
        <f>-IF(Financiamiento!$F$32*12+$A104&lt;=pagoint!AZ$11,0,IPMT(Financiamiento!$F$28/12,1,Financiamiento!$F$32*12,Financiamiento!$F72))</f>
        <v>0</v>
      </c>
      <c r="BA105" s="338">
        <f>-IF(Financiamiento!$F$32*12+$A104&lt;=pagoint!BA$11,0,IPMT(Financiamiento!$F$28/12,1,Financiamiento!$F$32*12,Financiamiento!$F72))</f>
        <v>0</v>
      </c>
      <c r="BB105" s="338">
        <f>-IF(Financiamiento!$F$32*12+$A104&lt;=pagoint!BB$11,0,IPMT(Financiamiento!$F$28/12,1,Financiamiento!$F$32*12,Financiamiento!$F72))</f>
        <v>0</v>
      </c>
      <c r="BC105" s="338">
        <f>-IF(Financiamiento!$F$32*12+$A104&lt;=pagoint!BC$11,0,IPMT(Financiamiento!$F$28/12,1,Financiamiento!$F$32*12,Financiamiento!$F72))</f>
        <v>0</v>
      </c>
      <c r="BD105" s="338">
        <f>-IF(Financiamiento!$F$32*12+$A104&lt;=pagoint!BD$11,0,IPMT(Financiamiento!$F$28/12,1,Financiamiento!$F$32*12,Financiamiento!$F72))</f>
        <v>0</v>
      </c>
      <c r="BE105" s="338">
        <f>-IF(Financiamiento!$F$32*12+$A104&lt;=pagoint!BE$11,0,IPMT(Financiamiento!$F$28/12,1,Financiamiento!$F$32*12,Financiamiento!$F72))</f>
        <v>0</v>
      </c>
      <c r="BF105" s="338">
        <f>-IF(Financiamiento!$F$32*12+$A104&lt;=pagoint!BF$11,0,IPMT(Financiamiento!$F$28/12,1,Financiamiento!$F$32*12,Financiamiento!$F72))</f>
        <v>0</v>
      </c>
      <c r="BG105" s="338">
        <f>-IF(Financiamiento!$F$32*12+$A104&lt;=pagoint!BG$11,0,IPMT(Financiamiento!$F$28/12,1,Financiamiento!$F$32*12,Financiamiento!$F72))</f>
        <v>0</v>
      </c>
      <c r="BH105" s="338">
        <f>-IF(Financiamiento!$F$32*12+$A104&lt;=pagoint!BH$11,0,IPMT(Financiamiento!$F$28/12,1,Financiamiento!$F$32*12,Financiamiento!$F72))</f>
        <v>0</v>
      </c>
      <c r="BI105" s="338">
        <f>-IF(Financiamiento!$F$32*12+$A104&lt;=pagoint!BI$11,0,IPMT(Financiamiento!$F$28/12,1,Financiamiento!$F$32*12,Financiamiento!$F72))</f>
        <v>0</v>
      </c>
      <c r="BJ105" s="338">
        <f>-IF(Financiamiento!$F$32*12+$A104&lt;=pagoint!BJ$11,0,IPMT(Financiamiento!$F$28/12,1,Financiamiento!$F$32*12,Financiamiento!$F72))</f>
        <v>0</v>
      </c>
    </row>
    <row r="106" spans="1:62">
      <c r="A106" s="338">
        <v>31</v>
      </c>
      <c r="B106" s="337" t="s">
        <v>186</v>
      </c>
      <c r="AG106" s="338">
        <f>-IF(Financiamiento!$F$32*12+$A105&lt;=pagoint!AG$11,0,IPMT(Financiamiento!$F$28/12,1,Financiamiento!$F$32*12,Financiamiento!$F73))</f>
        <v>0</v>
      </c>
      <c r="AH106" s="338">
        <f>-IF(Financiamiento!$F$32*12+$A105&lt;=pagoint!AH$11,0,IPMT(Financiamiento!$F$28/12,1,Financiamiento!$F$32*12,Financiamiento!$F73))</f>
        <v>0</v>
      </c>
      <c r="AI106" s="338">
        <f>-IF(Financiamiento!$F$32*12+$A105&lt;=pagoint!AI$11,0,IPMT(Financiamiento!$F$28/12,1,Financiamiento!$F$32*12,Financiamiento!$F73))</f>
        <v>0</v>
      </c>
      <c r="AJ106" s="338">
        <f>-IF(Financiamiento!$F$32*12+$A105&lt;=pagoint!AJ$11,0,IPMT(Financiamiento!$F$28/12,1,Financiamiento!$F$32*12,Financiamiento!$F73))</f>
        <v>0</v>
      </c>
      <c r="AK106" s="338">
        <f>-IF(Financiamiento!$F$32*12+$A105&lt;=pagoint!AK$11,0,IPMT(Financiamiento!$F$28/12,1,Financiamiento!$F$32*12,Financiamiento!$F73))</f>
        <v>0</v>
      </c>
      <c r="AL106" s="338">
        <f>-IF(Financiamiento!$F$32*12+$A105&lt;=pagoint!AL$11,0,IPMT(Financiamiento!$F$28/12,1,Financiamiento!$F$32*12,Financiamiento!$F73))</f>
        <v>0</v>
      </c>
      <c r="AM106" s="338">
        <f>-IF(Financiamiento!$F$32*12+$A105&lt;=pagoint!AM$11,0,IPMT(Financiamiento!$F$28/12,1,Financiamiento!$F$32*12,Financiamiento!$F73))</f>
        <v>0</v>
      </c>
      <c r="AN106" s="338">
        <f>-IF(Financiamiento!$F$32*12+$A105&lt;=pagoint!AN$11,0,IPMT(Financiamiento!$F$28/12,1,Financiamiento!$F$32*12,Financiamiento!$F73))</f>
        <v>0</v>
      </c>
      <c r="AO106" s="338">
        <f>-IF(Financiamiento!$F$32*12+$A105&lt;=pagoint!AO$11,0,IPMT(Financiamiento!$F$28/12,1,Financiamiento!$F$32*12,Financiamiento!$F73))</f>
        <v>0</v>
      </c>
      <c r="AP106" s="338">
        <f>-IF(Financiamiento!$F$32*12+$A105&lt;=pagoint!AP$11,0,IPMT(Financiamiento!$F$28/12,1,Financiamiento!$F$32*12,Financiamiento!$F73))</f>
        <v>0</v>
      </c>
      <c r="AQ106" s="338">
        <f>-IF(Financiamiento!$F$32*12+$A105&lt;=pagoint!AQ$11,0,IPMT(Financiamiento!$F$28/12,1,Financiamiento!$F$32*12,Financiamiento!$F73))</f>
        <v>0</v>
      </c>
      <c r="AR106" s="338">
        <f>-IF(Financiamiento!$F$32*12+$A105&lt;=pagoint!AR$11,0,IPMT(Financiamiento!$F$28/12,1,Financiamiento!$F$32*12,Financiamiento!$F73))</f>
        <v>0</v>
      </c>
      <c r="AS106" s="338">
        <f>-IF(Financiamiento!$F$32*12+$A105&lt;=pagoint!AS$11,0,IPMT(Financiamiento!$F$28/12,1,Financiamiento!$F$32*12,Financiamiento!$F73))</f>
        <v>0</v>
      </c>
      <c r="AT106" s="338">
        <f>-IF(Financiamiento!$F$32*12+$A105&lt;=pagoint!AT$11,0,IPMT(Financiamiento!$F$28/12,1,Financiamiento!$F$32*12,Financiamiento!$F73))</f>
        <v>0</v>
      </c>
      <c r="AU106" s="338">
        <f>-IF(Financiamiento!$F$32*12+$A105&lt;=pagoint!AU$11,0,IPMT(Financiamiento!$F$28/12,1,Financiamiento!$F$32*12,Financiamiento!$F73))</f>
        <v>0</v>
      </c>
      <c r="AV106" s="338">
        <f>-IF(Financiamiento!$F$32*12+$A105&lt;=pagoint!AV$11,0,IPMT(Financiamiento!$F$28/12,1,Financiamiento!$F$32*12,Financiamiento!$F73))</f>
        <v>0</v>
      </c>
      <c r="AW106" s="338">
        <f>-IF(Financiamiento!$F$32*12+$A105&lt;=pagoint!AW$11,0,IPMT(Financiamiento!$F$28/12,1,Financiamiento!$F$32*12,Financiamiento!$F73))</f>
        <v>0</v>
      </c>
      <c r="AX106" s="338">
        <f>-IF(Financiamiento!$F$32*12+$A105&lt;=pagoint!AX$11,0,IPMT(Financiamiento!$F$28/12,1,Financiamiento!$F$32*12,Financiamiento!$F73))</f>
        <v>0</v>
      </c>
      <c r="AY106" s="338">
        <f>-IF(Financiamiento!$F$32*12+$A105&lt;=pagoint!AY$11,0,IPMT(Financiamiento!$F$28/12,1,Financiamiento!$F$32*12,Financiamiento!$F73))</f>
        <v>0</v>
      </c>
      <c r="AZ106" s="338">
        <f>-IF(Financiamiento!$F$32*12+$A105&lt;=pagoint!AZ$11,0,IPMT(Financiamiento!$F$28/12,1,Financiamiento!$F$32*12,Financiamiento!$F73))</f>
        <v>0</v>
      </c>
      <c r="BA106" s="338">
        <f>-IF(Financiamiento!$F$32*12+$A105&lt;=pagoint!BA$11,0,IPMT(Financiamiento!$F$28/12,1,Financiamiento!$F$32*12,Financiamiento!$F73))</f>
        <v>0</v>
      </c>
      <c r="BB106" s="338">
        <f>-IF(Financiamiento!$F$32*12+$A105&lt;=pagoint!BB$11,0,IPMT(Financiamiento!$F$28/12,1,Financiamiento!$F$32*12,Financiamiento!$F73))</f>
        <v>0</v>
      </c>
      <c r="BC106" s="338">
        <f>-IF(Financiamiento!$F$32*12+$A105&lt;=pagoint!BC$11,0,IPMT(Financiamiento!$F$28/12,1,Financiamiento!$F$32*12,Financiamiento!$F73))</f>
        <v>0</v>
      </c>
      <c r="BD106" s="338">
        <f>-IF(Financiamiento!$F$32*12+$A105&lt;=pagoint!BD$11,0,IPMT(Financiamiento!$F$28/12,1,Financiamiento!$F$32*12,Financiamiento!$F73))</f>
        <v>0</v>
      </c>
      <c r="BE106" s="338">
        <f>-IF(Financiamiento!$F$32*12+$A105&lt;=pagoint!BE$11,0,IPMT(Financiamiento!$F$28/12,1,Financiamiento!$F$32*12,Financiamiento!$F73))</f>
        <v>0</v>
      </c>
      <c r="BF106" s="338">
        <f>-IF(Financiamiento!$F$32*12+$A105&lt;=pagoint!BF$11,0,IPMT(Financiamiento!$F$28/12,1,Financiamiento!$F$32*12,Financiamiento!$F73))</f>
        <v>0</v>
      </c>
      <c r="BG106" s="338">
        <f>-IF(Financiamiento!$F$32*12+$A105&lt;=pagoint!BG$11,0,IPMT(Financiamiento!$F$28/12,1,Financiamiento!$F$32*12,Financiamiento!$F73))</f>
        <v>0</v>
      </c>
      <c r="BH106" s="338">
        <f>-IF(Financiamiento!$F$32*12+$A105&lt;=pagoint!BH$11,0,IPMT(Financiamiento!$F$28/12,1,Financiamiento!$F$32*12,Financiamiento!$F73))</f>
        <v>0</v>
      </c>
      <c r="BI106" s="338">
        <f>-IF(Financiamiento!$F$32*12+$A105&lt;=pagoint!BI$11,0,IPMT(Financiamiento!$F$28/12,1,Financiamiento!$F$32*12,Financiamiento!$F73))</f>
        <v>0</v>
      </c>
      <c r="BJ106" s="338">
        <f>-IF(Financiamiento!$F$32*12+$A105&lt;=pagoint!BJ$11,0,IPMT(Financiamiento!$F$28/12,1,Financiamiento!$F$32*12,Financiamiento!$F73))</f>
        <v>0</v>
      </c>
    </row>
    <row r="107" spans="1:62">
      <c r="A107" s="338">
        <v>32</v>
      </c>
      <c r="B107" s="337" t="s">
        <v>187</v>
      </c>
      <c r="AH107" s="338">
        <f>-IF(Financiamiento!$F$32*12+$A106&lt;=pagoint!AH$11,0,IPMT(Financiamiento!$F$28/12,1,Financiamiento!$F$32*12,Financiamiento!$F74))</f>
        <v>0</v>
      </c>
      <c r="AI107" s="338">
        <f>-IF(Financiamiento!$F$32*12+$A106&lt;=pagoint!AI$11,0,IPMT(Financiamiento!$F$28/12,1,Financiamiento!$F$32*12,Financiamiento!$F74))</f>
        <v>0</v>
      </c>
      <c r="AJ107" s="338">
        <f>-IF(Financiamiento!$F$32*12+$A106&lt;=pagoint!AJ$11,0,IPMT(Financiamiento!$F$28/12,1,Financiamiento!$F$32*12,Financiamiento!$F74))</f>
        <v>0</v>
      </c>
      <c r="AK107" s="338">
        <f>-IF(Financiamiento!$F$32*12+$A106&lt;=pagoint!AK$11,0,IPMT(Financiamiento!$F$28/12,1,Financiamiento!$F$32*12,Financiamiento!$F74))</f>
        <v>0</v>
      </c>
      <c r="AL107" s="338">
        <f>-IF(Financiamiento!$F$32*12+$A106&lt;=pagoint!AL$11,0,IPMT(Financiamiento!$F$28/12,1,Financiamiento!$F$32*12,Financiamiento!$F74))</f>
        <v>0</v>
      </c>
      <c r="AM107" s="338">
        <f>-IF(Financiamiento!$F$32*12+$A106&lt;=pagoint!AM$11,0,IPMT(Financiamiento!$F$28/12,1,Financiamiento!$F$32*12,Financiamiento!$F74))</f>
        <v>0</v>
      </c>
      <c r="AN107" s="338">
        <f>-IF(Financiamiento!$F$32*12+$A106&lt;=pagoint!AN$11,0,IPMT(Financiamiento!$F$28/12,1,Financiamiento!$F$32*12,Financiamiento!$F74))</f>
        <v>0</v>
      </c>
      <c r="AO107" s="338">
        <f>-IF(Financiamiento!$F$32*12+$A106&lt;=pagoint!AO$11,0,IPMT(Financiamiento!$F$28/12,1,Financiamiento!$F$32*12,Financiamiento!$F74))</f>
        <v>0</v>
      </c>
      <c r="AP107" s="338">
        <f>-IF(Financiamiento!$F$32*12+$A106&lt;=pagoint!AP$11,0,IPMT(Financiamiento!$F$28/12,1,Financiamiento!$F$32*12,Financiamiento!$F74))</f>
        <v>0</v>
      </c>
      <c r="AQ107" s="338">
        <f>-IF(Financiamiento!$F$32*12+$A106&lt;=pagoint!AQ$11,0,IPMT(Financiamiento!$F$28/12,1,Financiamiento!$F$32*12,Financiamiento!$F74))</f>
        <v>0</v>
      </c>
      <c r="AR107" s="338">
        <f>-IF(Financiamiento!$F$32*12+$A106&lt;=pagoint!AR$11,0,IPMT(Financiamiento!$F$28/12,1,Financiamiento!$F$32*12,Financiamiento!$F74))</f>
        <v>0</v>
      </c>
      <c r="AS107" s="338">
        <f>-IF(Financiamiento!$F$32*12+$A106&lt;=pagoint!AS$11,0,IPMT(Financiamiento!$F$28/12,1,Financiamiento!$F$32*12,Financiamiento!$F74))</f>
        <v>0</v>
      </c>
      <c r="AT107" s="338">
        <f>-IF(Financiamiento!$F$32*12+$A106&lt;=pagoint!AT$11,0,IPMT(Financiamiento!$F$28/12,1,Financiamiento!$F$32*12,Financiamiento!$F74))</f>
        <v>0</v>
      </c>
      <c r="AU107" s="338">
        <f>-IF(Financiamiento!$F$32*12+$A106&lt;=pagoint!AU$11,0,IPMT(Financiamiento!$F$28/12,1,Financiamiento!$F$32*12,Financiamiento!$F74))</f>
        <v>0</v>
      </c>
      <c r="AV107" s="338">
        <f>-IF(Financiamiento!$F$32*12+$A106&lt;=pagoint!AV$11,0,IPMT(Financiamiento!$F$28/12,1,Financiamiento!$F$32*12,Financiamiento!$F74))</f>
        <v>0</v>
      </c>
      <c r="AW107" s="338">
        <f>-IF(Financiamiento!$F$32*12+$A106&lt;=pagoint!AW$11,0,IPMT(Financiamiento!$F$28/12,1,Financiamiento!$F$32*12,Financiamiento!$F74))</f>
        <v>0</v>
      </c>
      <c r="AX107" s="338">
        <f>-IF(Financiamiento!$F$32*12+$A106&lt;=pagoint!AX$11,0,IPMT(Financiamiento!$F$28/12,1,Financiamiento!$F$32*12,Financiamiento!$F74))</f>
        <v>0</v>
      </c>
      <c r="AY107" s="338">
        <f>-IF(Financiamiento!$F$32*12+$A106&lt;=pagoint!AY$11,0,IPMT(Financiamiento!$F$28/12,1,Financiamiento!$F$32*12,Financiamiento!$F74))</f>
        <v>0</v>
      </c>
      <c r="AZ107" s="338">
        <f>-IF(Financiamiento!$F$32*12+$A106&lt;=pagoint!AZ$11,0,IPMT(Financiamiento!$F$28/12,1,Financiamiento!$F$32*12,Financiamiento!$F74))</f>
        <v>0</v>
      </c>
      <c r="BA107" s="338">
        <f>-IF(Financiamiento!$F$32*12+$A106&lt;=pagoint!BA$11,0,IPMT(Financiamiento!$F$28/12,1,Financiamiento!$F$32*12,Financiamiento!$F74))</f>
        <v>0</v>
      </c>
      <c r="BB107" s="338">
        <f>-IF(Financiamiento!$F$32*12+$A106&lt;=pagoint!BB$11,0,IPMT(Financiamiento!$F$28/12,1,Financiamiento!$F$32*12,Financiamiento!$F74))</f>
        <v>0</v>
      </c>
      <c r="BC107" s="338">
        <f>-IF(Financiamiento!$F$32*12+$A106&lt;=pagoint!BC$11,0,IPMT(Financiamiento!$F$28/12,1,Financiamiento!$F$32*12,Financiamiento!$F74))</f>
        <v>0</v>
      </c>
      <c r="BD107" s="338">
        <f>-IF(Financiamiento!$F$32*12+$A106&lt;=pagoint!BD$11,0,IPMT(Financiamiento!$F$28/12,1,Financiamiento!$F$32*12,Financiamiento!$F74))</f>
        <v>0</v>
      </c>
      <c r="BE107" s="338">
        <f>-IF(Financiamiento!$F$32*12+$A106&lt;=pagoint!BE$11,0,IPMT(Financiamiento!$F$28/12,1,Financiamiento!$F$32*12,Financiamiento!$F74))</f>
        <v>0</v>
      </c>
      <c r="BF107" s="338">
        <f>-IF(Financiamiento!$F$32*12+$A106&lt;=pagoint!BF$11,0,IPMT(Financiamiento!$F$28/12,1,Financiamiento!$F$32*12,Financiamiento!$F74))</f>
        <v>0</v>
      </c>
      <c r="BG107" s="338">
        <f>-IF(Financiamiento!$F$32*12+$A106&lt;=pagoint!BG$11,0,IPMT(Financiamiento!$F$28/12,1,Financiamiento!$F$32*12,Financiamiento!$F74))</f>
        <v>0</v>
      </c>
      <c r="BH107" s="338">
        <f>-IF(Financiamiento!$F$32*12+$A106&lt;=pagoint!BH$11,0,IPMT(Financiamiento!$F$28/12,1,Financiamiento!$F$32*12,Financiamiento!$F74))</f>
        <v>0</v>
      </c>
      <c r="BI107" s="338">
        <f>-IF(Financiamiento!$F$32*12+$A106&lt;=pagoint!BI$11,0,IPMT(Financiamiento!$F$28/12,1,Financiamiento!$F$32*12,Financiamiento!$F74))</f>
        <v>0</v>
      </c>
      <c r="BJ107" s="338">
        <f>-IF(Financiamiento!$F$32*12+$A106&lt;=pagoint!BJ$11,0,IPMT(Financiamiento!$F$28/12,1,Financiamiento!$F$32*12,Financiamiento!$F74))</f>
        <v>0</v>
      </c>
    </row>
    <row r="108" spans="1:62">
      <c r="A108" s="338">
        <v>33</v>
      </c>
      <c r="B108" s="337" t="s">
        <v>188</v>
      </c>
      <c r="AI108" s="338">
        <f>-IF(Financiamiento!$F$32*12+$A107&lt;=pagoint!AI$11,0,IPMT(Financiamiento!$F$28/12,1,Financiamiento!$F$32*12,Financiamiento!$F75))</f>
        <v>0</v>
      </c>
      <c r="AJ108" s="338">
        <f>-IF(Financiamiento!$F$32*12+$A107&lt;=pagoint!AJ$11,0,IPMT(Financiamiento!$F$28/12,1,Financiamiento!$F$32*12,Financiamiento!$F75))</f>
        <v>0</v>
      </c>
      <c r="AK108" s="338">
        <f>-IF(Financiamiento!$F$32*12+$A107&lt;=pagoint!AK$11,0,IPMT(Financiamiento!$F$28/12,1,Financiamiento!$F$32*12,Financiamiento!$F75))</f>
        <v>0</v>
      </c>
      <c r="AL108" s="338">
        <f>-IF(Financiamiento!$F$32*12+$A107&lt;=pagoint!AL$11,0,IPMT(Financiamiento!$F$28/12,1,Financiamiento!$F$32*12,Financiamiento!$F75))</f>
        <v>0</v>
      </c>
      <c r="AM108" s="338">
        <f>-IF(Financiamiento!$F$32*12+$A107&lt;=pagoint!AM$11,0,IPMT(Financiamiento!$F$28/12,1,Financiamiento!$F$32*12,Financiamiento!$F75))</f>
        <v>0</v>
      </c>
      <c r="AN108" s="338">
        <f>-IF(Financiamiento!$F$32*12+$A107&lt;=pagoint!AN$11,0,IPMT(Financiamiento!$F$28/12,1,Financiamiento!$F$32*12,Financiamiento!$F75))</f>
        <v>0</v>
      </c>
      <c r="AO108" s="338">
        <f>-IF(Financiamiento!$F$32*12+$A107&lt;=pagoint!AO$11,0,IPMT(Financiamiento!$F$28/12,1,Financiamiento!$F$32*12,Financiamiento!$F75))</f>
        <v>0</v>
      </c>
      <c r="AP108" s="338">
        <f>-IF(Financiamiento!$F$32*12+$A107&lt;=pagoint!AP$11,0,IPMT(Financiamiento!$F$28/12,1,Financiamiento!$F$32*12,Financiamiento!$F75))</f>
        <v>0</v>
      </c>
      <c r="AQ108" s="338">
        <f>-IF(Financiamiento!$F$32*12+$A107&lt;=pagoint!AQ$11,0,IPMT(Financiamiento!$F$28/12,1,Financiamiento!$F$32*12,Financiamiento!$F75))</f>
        <v>0</v>
      </c>
      <c r="AR108" s="338">
        <f>-IF(Financiamiento!$F$32*12+$A107&lt;=pagoint!AR$11,0,IPMT(Financiamiento!$F$28/12,1,Financiamiento!$F$32*12,Financiamiento!$F75))</f>
        <v>0</v>
      </c>
      <c r="AS108" s="338">
        <f>-IF(Financiamiento!$F$32*12+$A107&lt;=pagoint!AS$11,0,IPMT(Financiamiento!$F$28/12,1,Financiamiento!$F$32*12,Financiamiento!$F75))</f>
        <v>0</v>
      </c>
      <c r="AT108" s="338">
        <f>-IF(Financiamiento!$F$32*12+$A107&lt;=pagoint!AT$11,0,IPMT(Financiamiento!$F$28/12,1,Financiamiento!$F$32*12,Financiamiento!$F75))</f>
        <v>0</v>
      </c>
      <c r="AU108" s="338">
        <f>-IF(Financiamiento!$F$32*12+$A107&lt;=pagoint!AU$11,0,IPMT(Financiamiento!$F$28/12,1,Financiamiento!$F$32*12,Financiamiento!$F75))</f>
        <v>0</v>
      </c>
      <c r="AV108" s="338">
        <f>-IF(Financiamiento!$F$32*12+$A107&lt;=pagoint!AV$11,0,IPMT(Financiamiento!$F$28/12,1,Financiamiento!$F$32*12,Financiamiento!$F75))</f>
        <v>0</v>
      </c>
      <c r="AW108" s="338">
        <f>-IF(Financiamiento!$F$32*12+$A107&lt;=pagoint!AW$11,0,IPMT(Financiamiento!$F$28/12,1,Financiamiento!$F$32*12,Financiamiento!$F75))</f>
        <v>0</v>
      </c>
      <c r="AX108" s="338">
        <f>-IF(Financiamiento!$F$32*12+$A107&lt;=pagoint!AX$11,0,IPMT(Financiamiento!$F$28/12,1,Financiamiento!$F$32*12,Financiamiento!$F75))</f>
        <v>0</v>
      </c>
      <c r="AY108" s="338">
        <f>-IF(Financiamiento!$F$32*12+$A107&lt;=pagoint!AY$11,0,IPMT(Financiamiento!$F$28/12,1,Financiamiento!$F$32*12,Financiamiento!$F75))</f>
        <v>0</v>
      </c>
      <c r="AZ108" s="338">
        <f>-IF(Financiamiento!$F$32*12+$A107&lt;=pagoint!AZ$11,0,IPMT(Financiamiento!$F$28/12,1,Financiamiento!$F$32*12,Financiamiento!$F75))</f>
        <v>0</v>
      </c>
      <c r="BA108" s="338">
        <f>-IF(Financiamiento!$F$32*12+$A107&lt;=pagoint!BA$11,0,IPMT(Financiamiento!$F$28/12,1,Financiamiento!$F$32*12,Financiamiento!$F75))</f>
        <v>0</v>
      </c>
      <c r="BB108" s="338">
        <f>-IF(Financiamiento!$F$32*12+$A107&lt;=pagoint!BB$11,0,IPMT(Financiamiento!$F$28/12,1,Financiamiento!$F$32*12,Financiamiento!$F75))</f>
        <v>0</v>
      </c>
      <c r="BC108" s="338">
        <f>-IF(Financiamiento!$F$32*12+$A107&lt;=pagoint!BC$11,0,IPMT(Financiamiento!$F$28/12,1,Financiamiento!$F$32*12,Financiamiento!$F75))</f>
        <v>0</v>
      </c>
      <c r="BD108" s="338">
        <f>-IF(Financiamiento!$F$32*12+$A107&lt;=pagoint!BD$11,0,IPMT(Financiamiento!$F$28/12,1,Financiamiento!$F$32*12,Financiamiento!$F75))</f>
        <v>0</v>
      </c>
      <c r="BE108" s="338">
        <f>-IF(Financiamiento!$F$32*12+$A107&lt;=pagoint!BE$11,0,IPMT(Financiamiento!$F$28/12,1,Financiamiento!$F$32*12,Financiamiento!$F75))</f>
        <v>0</v>
      </c>
      <c r="BF108" s="338">
        <f>-IF(Financiamiento!$F$32*12+$A107&lt;=pagoint!BF$11,0,IPMT(Financiamiento!$F$28/12,1,Financiamiento!$F$32*12,Financiamiento!$F75))</f>
        <v>0</v>
      </c>
      <c r="BG108" s="338">
        <f>-IF(Financiamiento!$F$32*12+$A107&lt;=pagoint!BG$11,0,IPMT(Financiamiento!$F$28/12,1,Financiamiento!$F$32*12,Financiamiento!$F75))</f>
        <v>0</v>
      </c>
      <c r="BH108" s="338">
        <f>-IF(Financiamiento!$F$32*12+$A107&lt;=pagoint!BH$11,0,IPMT(Financiamiento!$F$28/12,1,Financiamiento!$F$32*12,Financiamiento!$F75))</f>
        <v>0</v>
      </c>
      <c r="BI108" s="338">
        <f>-IF(Financiamiento!$F$32*12+$A107&lt;=pagoint!BI$11,0,IPMT(Financiamiento!$F$28/12,1,Financiamiento!$F$32*12,Financiamiento!$F75))</f>
        <v>0</v>
      </c>
      <c r="BJ108" s="338">
        <f>-IF(Financiamiento!$F$32*12+$A107&lt;=pagoint!BJ$11,0,IPMT(Financiamiento!$F$28/12,1,Financiamiento!$F$32*12,Financiamiento!$F75))</f>
        <v>0</v>
      </c>
    </row>
    <row r="109" spans="1:62">
      <c r="A109" s="338">
        <v>34</v>
      </c>
      <c r="B109" s="337" t="s">
        <v>189</v>
      </c>
      <c r="AJ109" s="338">
        <f>-IF(Financiamiento!$F$32*12+$A108&lt;=pagoint!AJ$11,0,IPMT(Financiamiento!$F$28/12,1,Financiamiento!$F$32*12,Financiamiento!$F76))</f>
        <v>0</v>
      </c>
      <c r="AK109" s="338">
        <f>-IF(Financiamiento!$F$32*12+$A108&lt;=pagoint!AK$11,0,IPMT(Financiamiento!$F$28/12,1,Financiamiento!$F$32*12,Financiamiento!$F76))</f>
        <v>0</v>
      </c>
      <c r="AL109" s="338">
        <f>-IF(Financiamiento!$F$32*12+$A108&lt;=pagoint!AL$11,0,IPMT(Financiamiento!$F$28/12,1,Financiamiento!$F$32*12,Financiamiento!$F76))</f>
        <v>0</v>
      </c>
      <c r="AM109" s="338">
        <f>-IF(Financiamiento!$F$32*12+$A108&lt;=pagoint!AM$11,0,IPMT(Financiamiento!$F$28/12,1,Financiamiento!$F$32*12,Financiamiento!$F76))</f>
        <v>0</v>
      </c>
      <c r="AN109" s="338">
        <f>-IF(Financiamiento!$F$32*12+$A108&lt;=pagoint!AN$11,0,IPMT(Financiamiento!$F$28/12,1,Financiamiento!$F$32*12,Financiamiento!$F76))</f>
        <v>0</v>
      </c>
      <c r="AO109" s="338">
        <f>-IF(Financiamiento!$F$32*12+$A108&lt;=pagoint!AO$11,0,IPMT(Financiamiento!$F$28/12,1,Financiamiento!$F$32*12,Financiamiento!$F76))</f>
        <v>0</v>
      </c>
      <c r="AP109" s="338">
        <f>-IF(Financiamiento!$F$32*12+$A108&lt;=pagoint!AP$11,0,IPMT(Financiamiento!$F$28/12,1,Financiamiento!$F$32*12,Financiamiento!$F76))</f>
        <v>0</v>
      </c>
      <c r="AQ109" s="338">
        <f>-IF(Financiamiento!$F$32*12+$A108&lt;=pagoint!AQ$11,0,IPMT(Financiamiento!$F$28/12,1,Financiamiento!$F$32*12,Financiamiento!$F76))</f>
        <v>0</v>
      </c>
      <c r="AR109" s="338">
        <f>-IF(Financiamiento!$F$32*12+$A108&lt;=pagoint!AR$11,0,IPMT(Financiamiento!$F$28/12,1,Financiamiento!$F$32*12,Financiamiento!$F76))</f>
        <v>0</v>
      </c>
      <c r="AS109" s="338">
        <f>-IF(Financiamiento!$F$32*12+$A108&lt;=pagoint!AS$11,0,IPMT(Financiamiento!$F$28/12,1,Financiamiento!$F$32*12,Financiamiento!$F76))</f>
        <v>0</v>
      </c>
      <c r="AT109" s="338">
        <f>-IF(Financiamiento!$F$32*12+$A108&lt;=pagoint!AT$11,0,IPMT(Financiamiento!$F$28/12,1,Financiamiento!$F$32*12,Financiamiento!$F76))</f>
        <v>0</v>
      </c>
      <c r="AU109" s="338">
        <f>-IF(Financiamiento!$F$32*12+$A108&lt;=pagoint!AU$11,0,IPMT(Financiamiento!$F$28/12,1,Financiamiento!$F$32*12,Financiamiento!$F76))</f>
        <v>0</v>
      </c>
      <c r="AV109" s="338">
        <f>-IF(Financiamiento!$F$32*12+$A108&lt;=pagoint!AV$11,0,IPMT(Financiamiento!$F$28/12,1,Financiamiento!$F$32*12,Financiamiento!$F76))</f>
        <v>0</v>
      </c>
      <c r="AW109" s="338">
        <f>-IF(Financiamiento!$F$32*12+$A108&lt;=pagoint!AW$11,0,IPMT(Financiamiento!$F$28/12,1,Financiamiento!$F$32*12,Financiamiento!$F76))</f>
        <v>0</v>
      </c>
      <c r="AX109" s="338">
        <f>-IF(Financiamiento!$F$32*12+$A108&lt;=pagoint!AX$11,0,IPMT(Financiamiento!$F$28/12,1,Financiamiento!$F$32*12,Financiamiento!$F76))</f>
        <v>0</v>
      </c>
      <c r="AY109" s="338">
        <f>-IF(Financiamiento!$F$32*12+$A108&lt;=pagoint!AY$11,0,IPMT(Financiamiento!$F$28/12,1,Financiamiento!$F$32*12,Financiamiento!$F76))</f>
        <v>0</v>
      </c>
      <c r="AZ109" s="338">
        <f>-IF(Financiamiento!$F$32*12+$A108&lt;=pagoint!AZ$11,0,IPMT(Financiamiento!$F$28/12,1,Financiamiento!$F$32*12,Financiamiento!$F76))</f>
        <v>0</v>
      </c>
      <c r="BA109" s="338">
        <f>-IF(Financiamiento!$F$32*12+$A108&lt;=pagoint!BA$11,0,IPMT(Financiamiento!$F$28/12,1,Financiamiento!$F$32*12,Financiamiento!$F76))</f>
        <v>0</v>
      </c>
      <c r="BB109" s="338">
        <f>-IF(Financiamiento!$F$32*12+$A108&lt;=pagoint!BB$11,0,IPMT(Financiamiento!$F$28/12,1,Financiamiento!$F$32*12,Financiamiento!$F76))</f>
        <v>0</v>
      </c>
      <c r="BC109" s="338">
        <f>-IF(Financiamiento!$F$32*12+$A108&lt;=pagoint!BC$11,0,IPMT(Financiamiento!$F$28/12,1,Financiamiento!$F$32*12,Financiamiento!$F76))</f>
        <v>0</v>
      </c>
      <c r="BD109" s="338">
        <f>-IF(Financiamiento!$F$32*12+$A108&lt;=pagoint!BD$11,0,IPMT(Financiamiento!$F$28/12,1,Financiamiento!$F$32*12,Financiamiento!$F76))</f>
        <v>0</v>
      </c>
      <c r="BE109" s="338">
        <f>-IF(Financiamiento!$F$32*12+$A108&lt;=pagoint!BE$11,0,IPMT(Financiamiento!$F$28/12,1,Financiamiento!$F$32*12,Financiamiento!$F76))</f>
        <v>0</v>
      </c>
      <c r="BF109" s="338">
        <f>-IF(Financiamiento!$F$32*12+$A108&lt;=pagoint!BF$11,0,IPMT(Financiamiento!$F$28/12,1,Financiamiento!$F$32*12,Financiamiento!$F76))</f>
        <v>0</v>
      </c>
      <c r="BG109" s="338">
        <f>-IF(Financiamiento!$F$32*12+$A108&lt;=pagoint!BG$11,0,IPMT(Financiamiento!$F$28/12,1,Financiamiento!$F$32*12,Financiamiento!$F76))</f>
        <v>0</v>
      </c>
      <c r="BH109" s="338">
        <f>-IF(Financiamiento!$F$32*12+$A108&lt;=pagoint!BH$11,0,IPMT(Financiamiento!$F$28/12,1,Financiamiento!$F$32*12,Financiamiento!$F76))</f>
        <v>0</v>
      </c>
      <c r="BI109" s="338">
        <f>-IF(Financiamiento!$F$32*12+$A108&lt;=pagoint!BI$11,0,IPMT(Financiamiento!$F$28/12,1,Financiamiento!$F$32*12,Financiamiento!$F76))</f>
        <v>0</v>
      </c>
      <c r="BJ109" s="338">
        <f>-IF(Financiamiento!$F$32*12+$A108&lt;=pagoint!BJ$11,0,IPMT(Financiamiento!$F$28/12,1,Financiamiento!$F$32*12,Financiamiento!$F76))</f>
        <v>0</v>
      </c>
    </row>
    <row r="110" spans="1:62">
      <c r="A110" s="338">
        <v>35</v>
      </c>
      <c r="B110" s="337" t="s">
        <v>190</v>
      </c>
      <c r="AK110" s="338">
        <f>-IF(Financiamiento!$F$32*12+$A109&lt;=pagoint!AK$11,0,IPMT(Financiamiento!$F$28/12,1,Financiamiento!$F$32*12,Financiamiento!$F77))</f>
        <v>0</v>
      </c>
      <c r="AL110" s="338">
        <f>-IF(Financiamiento!$F$32*12+$A109&lt;=pagoint!AL$11,0,IPMT(Financiamiento!$F$28/12,1,Financiamiento!$F$32*12,Financiamiento!$F77))</f>
        <v>0</v>
      </c>
      <c r="AM110" s="338">
        <f>-IF(Financiamiento!$F$32*12+$A109&lt;=pagoint!AM$11,0,IPMT(Financiamiento!$F$28/12,1,Financiamiento!$F$32*12,Financiamiento!$F77))</f>
        <v>0</v>
      </c>
      <c r="AN110" s="338">
        <f>-IF(Financiamiento!$F$32*12+$A109&lt;=pagoint!AN$11,0,IPMT(Financiamiento!$F$28/12,1,Financiamiento!$F$32*12,Financiamiento!$F77))</f>
        <v>0</v>
      </c>
      <c r="AO110" s="338">
        <f>-IF(Financiamiento!$F$32*12+$A109&lt;=pagoint!AO$11,0,IPMT(Financiamiento!$F$28/12,1,Financiamiento!$F$32*12,Financiamiento!$F77))</f>
        <v>0</v>
      </c>
      <c r="AP110" s="338">
        <f>-IF(Financiamiento!$F$32*12+$A109&lt;=pagoint!AP$11,0,IPMT(Financiamiento!$F$28/12,1,Financiamiento!$F$32*12,Financiamiento!$F77))</f>
        <v>0</v>
      </c>
      <c r="AQ110" s="338">
        <f>-IF(Financiamiento!$F$32*12+$A109&lt;=pagoint!AQ$11,0,IPMT(Financiamiento!$F$28/12,1,Financiamiento!$F$32*12,Financiamiento!$F77))</f>
        <v>0</v>
      </c>
      <c r="AR110" s="338">
        <f>-IF(Financiamiento!$F$32*12+$A109&lt;=pagoint!AR$11,0,IPMT(Financiamiento!$F$28/12,1,Financiamiento!$F$32*12,Financiamiento!$F77))</f>
        <v>0</v>
      </c>
      <c r="AS110" s="338">
        <f>-IF(Financiamiento!$F$32*12+$A109&lt;=pagoint!AS$11,0,IPMT(Financiamiento!$F$28/12,1,Financiamiento!$F$32*12,Financiamiento!$F77))</f>
        <v>0</v>
      </c>
      <c r="AT110" s="338">
        <f>-IF(Financiamiento!$F$32*12+$A109&lt;=pagoint!AT$11,0,IPMT(Financiamiento!$F$28/12,1,Financiamiento!$F$32*12,Financiamiento!$F77))</f>
        <v>0</v>
      </c>
      <c r="AU110" s="338">
        <f>-IF(Financiamiento!$F$32*12+$A109&lt;=pagoint!AU$11,0,IPMT(Financiamiento!$F$28/12,1,Financiamiento!$F$32*12,Financiamiento!$F77))</f>
        <v>0</v>
      </c>
      <c r="AV110" s="338">
        <f>-IF(Financiamiento!$F$32*12+$A109&lt;=pagoint!AV$11,0,IPMT(Financiamiento!$F$28/12,1,Financiamiento!$F$32*12,Financiamiento!$F77))</f>
        <v>0</v>
      </c>
      <c r="AW110" s="338">
        <f>-IF(Financiamiento!$F$32*12+$A109&lt;=pagoint!AW$11,0,IPMT(Financiamiento!$F$28/12,1,Financiamiento!$F$32*12,Financiamiento!$F77))</f>
        <v>0</v>
      </c>
      <c r="AX110" s="338">
        <f>-IF(Financiamiento!$F$32*12+$A109&lt;=pagoint!AX$11,0,IPMT(Financiamiento!$F$28/12,1,Financiamiento!$F$32*12,Financiamiento!$F77))</f>
        <v>0</v>
      </c>
      <c r="AY110" s="338">
        <f>-IF(Financiamiento!$F$32*12+$A109&lt;=pagoint!AY$11,0,IPMT(Financiamiento!$F$28/12,1,Financiamiento!$F$32*12,Financiamiento!$F77))</f>
        <v>0</v>
      </c>
      <c r="AZ110" s="338">
        <f>-IF(Financiamiento!$F$32*12+$A109&lt;=pagoint!AZ$11,0,IPMT(Financiamiento!$F$28/12,1,Financiamiento!$F$32*12,Financiamiento!$F77))</f>
        <v>0</v>
      </c>
      <c r="BA110" s="338">
        <f>-IF(Financiamiento!$F$32*12+$A109&lt;=pagoint!BA$11,0,IPMT(Financiamiento!$F$28/12,1,Financiamiento!$F$32*12,Financiamiento!$F77))</f>
        <v>0</v>
      </c>
      <c r="BB110" s="338">
        <f>-IF(Financiamiento!$F$32*12+$A109&lt;=pagoint!BB$11,0,IPMT(Financiamiento!$F$28/12,1,Financiamiento!$F$32*12,Financiamiento!$F77))</f>
        <v>0</v>
      </c>
      <c r="BC110" s="338">
        <f>-IF(Financiamiento!$F$32*12+$A109&lt;=pagoint!BC$11,0,IPMT(Financiamiento!$F$28/12,1,Financiamiento!$F$32*12,Financiamiento!$F77))</f>
        <v>0</v>
      </c>
      <c r="BD110" s="338">
        <f>-IF(Financiamiento!$F$32*12+$A109&lt;=pagoint!BD$11,0,IPMT(Financiamiento!$F$28/12,1,Financiamiento!$F$32*12,Financiamiento!$F77))</f>
        <v>0</v>
      </c>
      <c r="BE110" s="338">
        <f>-IF(Financiamiento!$F$32*12+$A109&lt;=pagoint!BE$11,0,IPMT(Financiamiento!$F$28/12,1,Financiamiento!$F$32*12,Financiamiento!$F77))</f>
        <v>0</v>
      </c>
      <c r="BF110" s="338">
        <f>-IF(Financiamiento!$F$32*12+$A109&lt;=pagoint!BF$11,0,IPMT(Financiamiento!$F$28/12,1,Financiamiento!$F$32*12,Financiamiento!$F77))</f>
        <v>0</v>
      </c>
      <c r="BG110" s="338">
        <f>-IF(Financiamiento!$F$32*12+$A109&lt;=pagoint!BG$11,0,IPMT(Financiamiento!$F$28/12,1,Financiamiento!$F$32*12,Financiamiento!$F77))</f>
        <v>0</v>
      </c>
      <c r="BH110" s="338">
        <f>-IF(Financiamiento!$F$32*12+$A109&lt;=pagoint!BH$11,0,IPMT(Financiamiento!$F$28/12,1,Financiamiento!$F$32*12,Financiamiento!$F77))</f>
        <v>0</v>
      </c>
      <c r="BI110" s="338">
        <f>-IF(Financiamiento!$F$32*12+$A109&lt;=pagoint!BI$11,0,IPMT(Financiamiento!$F$28/12,1,Financiamiento!$F$32*12,Financiamiento!$F77))</f>
        <v>0</v>
      </c>
      <c r="BJ110" s="338">
        <f>-IF(Financiamiento!$F$32*12+$A109&lt;=pagoint!BJ$11,0,IPMT(Financiamiento!$F$28/12,1,Financiamiento!$F$32*12,Financiamiento!$F77))</f>
        <v>0</v>
      </c>
    </row>
    <row r="111" spans="1:62">
      <c r="A111" s="338">
        <v>36</v>
      </c>
      <c r="B111" s="337" t="s">
        <v>191</v>
      </c>
      <c r="AL111" s="338">
        <f>-IF(Financiamiento!$F$32*12+$A110&lt;=pagoint!AL$11,0,IPMT(Financiamiento!$F$28/12,1,Financiamiento!$F$32*12,Financiamiento!$F78))</f>
        <v>0</v>
      </c>
      <c r="AM111" s="338">
        <f>-IF(Financiamiento!$F$32*12+$A110&lt;=pagoint!AM$11,0,IPMT(Financiamiento!$F$28/12,1,Financiamiento!$F$32*12,Financiamiento!$F78))</f>
        <v>0</v>
      </c>
      <c r="AN111" s="338">
        <f>-IF(Financiamiento!$F$32*12+$A110&lt;=pagoint!AN$11,0,IPMT(Financiamiento!$F$28/12,1,Financiamiento!$F$32*12,Financiamiento!$F78))</f>
        <v>0</v>
      </c>
      <c r="AO111" s="338">
        <f>-IF(Financiamiento!$F$32*12+$A110&lt;=pagoint!AO$11,0,IPMT(Financiamiento!$F$28/12,1,Financiamiento!$F$32*12,Financiamiento!$F78))</f>
        <v>0</v>
      </c>
      <c r="AP111" s="338">
        <f>-IF(Financiamiento!$F$32*12+$A110&lt;=pagoint!AP$11,0,IPMT(Financiamiento!$F$28/12,1,Financiamiento!$F$32*12,Financiamiento!$F78))</f>
        <v>0</v>
      </c>
      <c r="AQ111" s="338">
        <f>-IF(Financiamiento!$F$32*12+$A110&lt;=pagoint!AQ$11,0,IPMT(Financiamiento!$F$28/12,1,Financiamiento!$F$32*12,Financiamiento!$F78))</f>
        <v>0</v>
      </c>
      <c r="AR111" s="338">
        <f>-IF(Financiamiento!$F$32*12+$A110&lt;=pagoint!AR$11,0,IPMT(Financiamiento!$F$28/12,1,Financiamiento!$F$32*12,Financiamiento!$F78))</f>
        <v>0</v>
      </c>
      <c r="AS111" s="338">
        <f>-IF(Financiamiento!$F$32*12+$A110&lt;=pagoint!AS$11,0,IPMT(Financiamiento!$F$28/12,1,Financiamiento!$F$32*12,Financiamiento!$F78))</f>
        <v>0</v>
      </c>
      <c r="AT111" s="338">
        <f>-IF(Financiamiento!$F$32*12+$A110&lt;=pagoint!AT$11,0,IPMT(Financiamiento!$F$28/12,1,Financiamiento!$F$32*12,Financiamiento!$F78))</f>
        <v>0</v>
      </c>
      <c r="AU111" s="338">
        <f>-IF(Financiamiento!$F$32*12+$A110&lt;=pagoint!AU$11,0,IPMT(Financiamiento!$F$28/12,1,Financiamiento!$F$32*12,Financiamiento!$F78))</f>
        <v>0</v>
      </c>
      <c r="AV111" s="338">
        <f>-IF(Financiamiento!$F$32*12+$A110&lt;=pagoint!AV$11,0,IPMT(Financiamiento!$F$28/12,1,Financiamiento!$F$32*12,Financiamiento!$F78))</f>
        <v>0</v>
      </c>
      <c r="AW111" s="338">
        <f>-IF(Financiamiento!$F$32*12+$A110&lt;=pagoint!AW$11,0,IPMT(Financiamiento!$F$28/12,1,Financiamiento!$F$32*12,Financiamiento!$F78))</f>
        <v>0</v>
      </c>
      <c r="AX111" s="338">
        <f>-IF(Financiamiento!$F$32*12+$A110&lt;=pagoint!AX$11,0,IPMT(Financiamiento!$F$28/12,1,Financiamiento!$F$32*12,Financiamiento!$F78))</f>
        <v>0</v>
      </c>
      <c r="AY111" s="338">
        <f>-IF(Financiamiento!$F$32*12+$A110&lt;=pagoint!AY$11,0,IPMT(Financiamiento!$F$28/12,1,Financiamiento!$F$32*12,Financiamiento!$F78))</f>
        <v>0</v>
      </c>
      <c r="AZ111" s="338">
        <f>-IF(Financiamiento!$F$32*12+$A110&lt;=pagoint!AZ$11,0,IPMT(Financiamiento!$F$28/12,1,Financiamiento!$F$32*12,Financiamiento!$F78))</f>
        <v>0</v>
      </c>
      <c r="BA111" s="338">
        <f>-IF(Financiamiento!$F$32*12+$A110&lt;=pagoint!BA$11,0,IPMT(Financiamiento!$F$28/12,1,Financiamiento!$F$32*12,Financiamiento!$F78))</f>
        <v>0</v>
      </c>
      <c r="BB111" s="338">
        <f>-IF(Financiamiento!$F$32*12+$A110&lt;=pagoint!BB$11,0,IPMT(Financiamiento!$F$28/12,1,Financiamiento!$F$32*12,Financiamiento!$F78))</f>
        <v>0</v>
      </c>
      <c r="BC111" s="338">
        <f>-IF(Financiamiento!$F$32*12+$A110&lt;=pagoint!BC$11,0,IPMT(Financiamiento!$F$28/12,1,Financiamiento!$F$32*12,Financiamiento!$F78))</f>
        <v>0</v>
      </c>
      <c r="BD111" s="338">
        <f>-IF(Financiamiento!$F$32*12+$A110&lt;=pagoint!BD$11,0,IPMT(Financiamiento!$F$28/12,1,Financiamiento!$F$32*12,Financiamiento!$F78))</f>
        <v>0</v>
      </c>
      <c r="BE111" s="338">
        <f>-IF(Financiamiento!$F$32*12+$A110&lt;=pagoint!BE$11,0,IPMT(Financiamiento!$F$28/12,1,Financiamiento!$F$32*12,Financiamiento!$F78))</f>
        <v>0</v>
      </c>
      <c r="BF111" s="338">
        <f>-IF(Financiamiento!$F$32*12+$A110&lt;=pagoint!BF$11,0,IPMT(Financiamiento!$F$28/12,1,Financiamiento!$F$32*12,Financiamiento!$F78))</f>
        <v>0</v>
      </c>
      <c r="BG111" s="338">
        <f>-IF(Financiamiento!$F$32*12+$A110&lt;=pagoint!BG$11,0,IPMT(Financiamiento!$F$28/12,1,Financiamiento!$F$32*12,Financiamiento!$F78))</f>
        <v>0</v>
      </c>
      <c r="BH111" s="338">
        <f>-IF(Financiamiento!$F$32*12+$A110&lt;=pagoint!BH$11,0,IPMT(Financiamiento!$F$28/12,1,Financiamiento!$F$32*12,Financiamiento!$F78))</f>
        <v>0</v>
      </c>
      <c r="BI111" s="338">
        <f>-IF(Financiamiento!$F$32*12+$A110&lt;=pagoint!BI$11,0,IPMT(Financiamiento!$F$28/12,1,Financiamiento!$F$32*12,Financiamiento!$F78))</f>
        <v>0</v>
      </c>
      <c r="BJ111" s="338">
        <f>-IF(Financiamiento!$F$32*12+$A110&lt;=pagoint!BJ$11,0,IPMT(Financiamiento!$F$28/12,1,Financiamiento!$F$32*12,Financiamiento!$F78))</f>
        <v>0</v>
      </c>
    </row>
    <row r="112" spans="1:62">
      <c r="A112" s="338">
        <v>37</v>
      </c>
      <c r="B112" s="337" t="s">
        <v>316</v>
      </c>
      <c r="AM112" s="338">
        <f>-IF(Financiamiento!$F$32*12+$A111&lt;=pagoint!AM$11,0,IPMT(Financiamiento!$F$28/12,1,Financiamiento!$F$32*12,Financiamiento!$F79))</f>
        <v>0</v>
      </c>
      <c r="AN112" s="338">
        <f>-IF(Financiamiento!$F$32*12+$A111&lt;=pagoint!AN$11,0,IPMT(Financiamiento!$F$28/12,1,Financiamiento!$F$32*12,Financiamiento!$F79))</f>
        <v>0</v>
      </c>
      <c r="AO112" s="338">
        <f>-IF(Financiamiento!$F$32*12+$A111&lt;=pagoint!AO$11,0,IPMT(Financiamiento!$F$28/12,1,Financiamiento!$F$32*12,Financiamiento!$F79))</f>
        <v>0</v>
      </c>
      <c r="AP112" s="338">
        <f>-IF(Financiamiento!$F$32*12+$A111&lt;=pagoint!AP$11,0,IPMT(Financiamiento!$F$28/12,1,Financiamiento!$F$32*12,Financiamiento!$F79))</f>
        <v>0</v>
      </c>
      <c r="AQ112" s="338">
        <f>-IF(Financiamiento!$F$32*12+$A111&lt;=pagoint!AQ$11,0,IPMT(Financiamiento!$F$28/12,1,Financiamiento!$F$32*12,Financiamiento!$F79))</f>
        <v>0</v>
      </c>
      <c r="AR112" s="338">
        <f>-IF(Financiamiento!$F$32*12+$A111&lt;=pagoint!AR$11,0,IPMT(Financiamiento!$F$28/12,1,Financiamiento!$F$32*12,Financiamiento!$F79))</f>
        <v>0</v>
      </c>
      <c r="AS112" s="338">
        <f>-IF(Financiamiento!$F$32*12+$A111&lt;=pagoint!AS$11,0,IPMT(Financiamiento!$F$28/12,1,Financiamiento!$F$32*12,Financiamiento!$F79))</f>
        <v>0</v>
      </c>
      <c r="AT112" s="338">
        <f>-IF(Financiamiento!$F$32*12+$A111&lt;=pagoint!AT$11,0,IPMT(Financiamiento!$F$28/12,1,Financiamiento!$F$32*12,Financiamiento!$F79))</f>
        <v>0</v>
      </c>
      <c r="AU112" s="338">
        <f>-IF(Financiamiento!$F$32*12+$A111&lt;=pagoint!AU$11,0,IPMT(Financiamiento!$F$28/12,1,Financiamiento!$F$32*12,Financiamiento!$F79))</f>
        <v>0</v>
      </c>
      <c r="AV112" s="338">
        <f>-IF(Financiamiento!$F$32*12+$A111&lt;=pagoint!AV$11,0,IPMT(Financiamiento!$F$28/12,1,Financiamiento!$F$32*12,Financiamiento!$F79))</f>
        <v>0</v>
      </c>
      <c r="AW112" s="338">
        <f>-IF(Financiamiento!$F$32*12+$A111&lt;=pagoint!AW$11,0,IPMT(Financiamiento!$F$28/12,1,Financiamiento!$F$32*12,Financiamiento!$F79))</f>
        <v>0</v>
      </c>
      <c r="AX112" s="338">
        <f>-IF(Financiamiento!$F$32*12+$A111&lt;=pagoint!AX$11,0,IPMT(Financiamiento!$F$28/12,1,Financiamiento!$F$32*12,Financiamiento!$F79))</f>
        <v>0</v>
      </c>
      <c r="AY112" s="338">
        <f>-IF(Financiamiento!$F$32*12+$A111&lt;=pagoint!AY$11,0,IPMT(Financiamiento!$F$28/12,1,Financiamiento!$F$32*12,Financiamiento!$F79))</f>
        <v>0</v>
      </c>
      <c r="AZ112" s="338">
        <f>-IF(Financiamiento!$F$32*12+$A111&lt;=pagoint!AZ$11,0,IPMT(Financiamiento!$F$28/12,1,Financiamiento!$F$32*12,Financiamiento!$F79))</f>
        <v>0</v>
      </c>
      <c r="BA112" s="338">
        <f>-IF(Financiamiento!$F$32*12+$A111&lt;=pagoint!BA$11,0,IPMT(Financiamiento!$F$28/12,1,Financiamiento!$F$32*12,Financiamiento!$F79))</f>
        <v>0</v>
      </c>
      <c r="BB112" s="338">
        <f>-IF(Financiamiento!$F$32*12+$A111&lt;=pagoint!BB$11,0,IPMT(Financiamiento!$F$28/12,1,Financiamiento!$F$32*12,Financiamiento!$F79))</f>
        <v>0</v>
      </c>
      <c r="BC112" s="338">
        <f>-IF(Financiamiento!$F$32*12+$A111&lt;=pagoint!BC$11,0,IPMT(Financiamiento!$F$28/12,1,Financiamiento!$F$32*12,Financiamiento!$F79))</f>
        <v>0</v>
      </c>
      <c r="BD112" s="338">
        <f>-IF(Financiamiento!$F$32*12+$A111&lt;=pagoint!BD$11,0,IPMT(Financiamiento!$F$28/12,1,Financiamiento!$F$32*12,Financiamiento!$F79))</f>
        <v>0</v>
      </c>
      <c r="BE112" s="338">
        <f>-IF(Financiamiento!$F$32*12+$A111&lt;=pagoint!BE$11,0,IPMT(Financiamiento!$F$28/12,1,Financiamiento!$F$32*12,Financiamiento!$F79))</f>
        <v>0</v>
      </c>
      <c r="BF112" s="338">
        <f>-IF(Financiamiento!$F$32*12+$A111&lt;=pagoint!BF$11,0,IPMT(Financiamiento!$F$28/12,1,Financiamiento!$F$32*12,Financiamiento!$F79))</f>
        <v>0</v>
      </c>
      <c r="BG112" s="338">
        <f>-IF(Financiamiento!$F$32*12+$A111&lt;=pagoint!BG$11,0,IPMT(Financiamiento!$F$28/12,1,Financiamiento!$F$32*12,Financiamiento!$F79))</f>
        <v>0</v>
      </c>
      <c r="BH112" s="338">
        <f>-IF(Financiamiento!$F$32*12+$A111&lt;=pagoint!BH$11,0,IPMT(Financiamiento!$F$28/12,1,Financiamiento!$F$32*12,Financiamiento!$F79))</f>
        <v>0</v>
      </c>
      <c r="BI112" s="338">
        <f>-IF(Financiamiento!$F$32*12+$A111&lt;=pagoint!BI$11,0,IPMT(Financiamiento!$F$28/12,1,Financiamiento!$F$32*12,Financiamiento!$F79))</f>
        <v>0</v>
      </c>
      <c r="BJ112" s="338">
        <f>-IF(Financiamiento!$F$32*12+$A111&lt;=pagoint!BJ$11,0,IPMT(Financiamiento!$F$28/12,1,Financiamiento!$F$32*12,Financiamiento!$F79))</f>
        <v>0</v>
      </c>
    </row>
    <row r="113" spans="1:62">
      <c r="A113" s="338">
        <v>38</v>
      </c>
      <c r="B113" s="337" t="s">
        <v>317</v>
      </c>
      <c r="AN113" s="338">
        <f>-IF(Financiamiento!$F$32*12+$A112&lt;=pagoint!AN$11,0,IPMT(Financiamiento!$F$28/12,1,Financiamiento!$F$32*12,Financiamiento!$F80))</f>
        <v>0</v>
      </c>
      <c r="AO113" s="338">
        <f>-IF(Financiamiento!$F$32*12+$A112&lt;=pagoint!AO$11,0,IPMT(Financiamiento!$F$28/12,1,Financiamiento!$F$32*12,Financiamiento!$F80))</f>
        <v>0</v>
      </c>
      <c r="AP113" s="338">
        <f>-IF(Financiamiento!$F$32*12+$A112&lt;=pagoint!AP$11,0,IPMT(Financiamiento!$F$28/12,1,Financiamiento!$F$32*12,Financiamiento!$F80))</f>
        <v>0</v>
      </c>
      <c r="AQ113" s="338">
        <f>-IF(Financiamiento!$F$32*12+$A112&lt;=pagoint!AQ$11,0,IPMT(Financiamiento!$F$28/12,1,Financiamiento!$F$32*12,Financiamiento!$F80))</f>
        <v>0</v>
      </c>
      <c r="AR113" s="338">
        <f>-IF(Financiamiento!$F$32*12+$A112&lt;=pagoint!AR$11,0,IPMT(Financiamiento!$F$28/12,1,Financiamiento!$F$32*12,Financiamiento!$F80))</f>
        <v>0</v>
      </c>
      <c r="AS113" s="338">
        <f>-IF(Financiamiento!$F$32*12+$A112&lt;=pagoint!AS$11,0,IPMT(Financiamiento!$F$28/12,1,Financiamiento!$F$32*12,Financiamiento!$F80))</f>
        <v>0</v>
      </c>
      <c r="AT113" s="338">
        <f>-IF(Financiamiento!$F$32*12+$A112&lt;=pagoint!AT$11,0,IPMT(Financiamiento!$F$28/12,1,Financiamiento!$F$32*12,Financiamiento!$F80))</f>
        <v>0</v>
      </c>
      <c r="AU113" s="338">
        <f>-IF(Financiamiento!$F$32*12+$A112&lt;=pagoint!AU$11,0,IPMT(Financiamiento!$F$28/12,1,Financiamiento!$F$32*12,Financiamiento!$F80))</f>
        <v>0</v>
      </c>
      <c r="AV113" s="338">
        <f>-IF(Financiamiento!$F$32*12+$A112&lt;=pagoint!AV$11,0,IPMT(Financiamiento!$F$28/12,1,Financiamiento!$F$32*12,Financiamiento!$F80))</f>
        <v>0</v>
      </c>
      <c r="AW113" s="338">
        <f>-IF(Financiamiento!$F$32*12+$A112&lt;=pagoint!AW$11,0,IPMT(Financiamiento!$F$28/12,1,Financiamiento!$F$32*12,Financiamiento!$F80))</f>
        <v>0</v>
      </c>
      <c r="AX113" s="338">
        <f>-IF(Financiamiento!$F$32*12+$A112&lt;=pagoint!AX$11,0,IPMT(Financiamiento!$F$28/12,1,Financiamiento!$F$32*12,Financiamiento!$F80))</f>
        <v>0</v>
      </c>
      <c r="AY113" s="338">
        <f>-IF(Financiamiento!$F$32*12+$A112&lt;=pagoint!AY$11,0,IPMT(Financiamiento!$F$28/12,1,Financiamiento!$F$32*12,Financiamiento!$F80))</f>
        <v>0</v>
      </c>
      <c r="AZ113" s="338">
        <f>-IF(Financiamiento!$F$32*12+$A112&lt;=pagoint!AZ$11,0,IPMT(Financiamiento!$F$28/12,1,Financiamiento!$F$32*12,Financiamiento!$F80))</f>
        <v>0</v>
      </c>
      <c r="BA113" s="338">
        <f>-IF(Financiamiento!$F$32*12+$A112&lt;=pagoint!BA$11,0,IPMT(Financiamiento!$F$28/12,1,Financiamiento!$F$32*12,Financiamiento!$F80))</f>
        <v>0</v>
      </c>
      <c r="BB113" s="338">
        <f>-IF(Financiamiento!$F$32*12+$A112&lt;=pagoint!BB$11,0,IPMT(Financiamiento!$F$28/12,1,Financiamiento!$F$32*12,Financiamiento!$F80))</f>
        <v>0</v>
      </c>
      <c r="BC113" s="338">
        <f>-IF(Financiamiento!$F$32*12+$A112&lt;=pagoint!BC$11,0,IPMT(Financiamiento!$F$28/12,1,Financiamiento!$F$32*12,Financiamiento!$F80))</f>
        <v>0</v>
      </c>
      <c r="BD113" s="338">
        <f>-IF(Financiamiento!$F$32*12+$A112&lt;=pagoint!BD$11,0,IPMT(Financiamiento!$F$28/12,1,Financiamiento!$F$32*12,Financiamiento!$F80))</f>
        <v>0</v>
      </c>
      <c r="BE113" s="338">
        <f>-IF(Financiamiento!$F$32*12+$A112&lt;=pagoint!BE$11,0,IPMT(Financiamiento!$F$28/12,1,Financiamiento!$F$32*12,Financiamiento!$F80))</f>
        <v>0</v>
      </c>
      <c r="BF113" s="338">
        <f>-IF(Financiamiento!$F$32*12+$A112&lt;=pagoint!BF$11,0,IPMT(Financiamiento!$F$28/12,1,Financiamiento!$F$32*12,Financiamiento!$F80))</f>
        <v>0</v>
      </c>
      <c r="BG113" s="338">
        <f>-IF(Financiamiento!$F$32*12+$A112&lt;=pagoint!BG$11,0,IPMT(Financiamiento!$F$28/12,1,Financiamiento!$F$32*12,Financiamiento!$F80))</f>
        <v>0</v>
      </c>
      <c r="BH113" s="338">
        <f>-IF(Financiamiento!$F$32*12+$A112&lt;=pagoint!BH$11,0,IPMT(Financiamiento!$F$28/12,1,Financiamiento!$F$32*12,Financiamiento!$F80))</f>
        <v>0</v>
      </c>
      <c r="BI113" s="338">
        <f>-IF(Financiamiento!$F$32*12+$A112&lt;=pagoint!BI$11,0,IPMT(Financiamiento!$F$28/12,1,Financiamiento!$F$32*12,Financiamiento!$F80))</f>
        <v>0</v>
      </c>
      <c r="BJ113" s="338">
        <f>-IF(Financiamiento!$F$32*12+$A112&lt;=pagoint!BJ$11,0,IPMT(Financiamiento!$F$28/12,1,Financiamiento!$F$32*12,Financiamiento!$F80))</f>
        <v>0</v>
      </c>
    </row>
    <row r="114" spans="1:62">
      <c r="A114" s="338">
        <v>39</v>
      </c>
      <c r="B114" s="337" t="s">
        <v>318</v>
      </c>
      <c r="AO114" s="338">
        <f>-IF(Financiamiento!$F$32*12+$A113&lt;=pagoint!AO$11,0,IPMT(Financiamiento!$F$28/12,1,Financiamiento!$F$32*12,Financiamiento!$F81))</f>
        <v>0</v>
      </c>
      <c r="AP114" s="338">
        <f>-IF(Financiamiento!$F$32*12+$A113&lt;=pagoint!AP$11,0,IPMT(Financiamiento!$F$28/12,1,Financiamiento!$F$32*12,Financiamiento!$F81))</f>
        <v>0</v>
      </c>
      <c r="AQ114" s="338">
        <f>-IF(Financiamiento!$F$32*12+$A113&lt;=pagoint!AQ$11,0,IPMT(Financiamiento!$F$28/12,1,Financiamiento!$F$32*12,Financiamiento!$F81))</f>
        <v>0</v>
      </c>
      <c r="AR114" s="338">
        <f>-IF(Financiamiento!$F$32*12+$A113&lt;=pagoint!AR$11,0,IPMT(Financiamiento!$F$28/12,1,Financiamiento!$F$32*12,Financiamiento!$F81))</f>
        <v>0</v>
      </c>
      <c r="AS114" s="338">
        <f>-IF(Financiamiento!$F$32*12+$A113&lt;=pagoint!AS$11,0,IPMT(Financiamiento!$F$28/12,1,Financiamiento!$F$32*12,Financiamiento!$F81))</f>
        <v>0</v>
      </c>
      <c r="AT114" s="338">
        <f>-IF(Financiamiento!$F$32*12+$A113&lt;=pagoint!AT$11,0,IPMT(Financiamiento!$F$28/12,1,Financiamiento!$F$32*12,Financiamiento!$F81))</f>
        <v>0</v>
      </c>
      <c r="AU114" s="338">
        <f>-IF(Financiamiento!$F$32*12+$A113&lt;=pagoint!AU$11,0,IPMT(Financiamiento!$F$28/12,1,Financiamiento!$F$32*12,Financiamiento!$F81))</f>
        <v>0</v>
      </c>
      <c r="AV114" s="338">
        <f>-IF(Financiamiento!$F$32*12+$A113&lt;=pagoint!AV$11,0,IPMT(Financiamiento!$F$28/12,1,Financiamiento!$F$32*12,Financiamiento!$F81))</f>
        <v>0</v>
      </c>
      <c r="AW114" s="338">
        <f>-IF(Financiamiento!$F$32*12+$A113&lt;=pagoint!AW$11,0,IPMT(Financiamiento!$F$28/12,1,Financiamiento!$F$32*12,Financiamiento!$F81))</f>
        <v>0</v>
      </c>
      <c r="AX114" s="338">
        <f>-IF(Financiamiento!$F$32*12+$A113&lt;=pagoint!AX$11,0,IPMT(Financiamiento!$F$28/12,1,Financiamiento!$F$32*12,Financiamiento!$F81))</f>
        <v>0</v>
      </c>
      <c r="AY114" s="338">
        <f>-IF(Financiamiento!$F$32*12+$A113&lt;=pagoint!AY$11,0,IPMT(Financiamiento!$F$28/12,1,Financiamiento!$F$32*12,Financiamiento!$F81))</f>
        <v>0</v>
      </c>
      <c r="AZ114" s="338">
        <f>-IF(Financiamiento!$F$32*12+$A113&lt;=pagoint!AZ$11,0,IPMT(Financiamiento!$F$28/12,1,Financiamiento!$F$32*12,Financiamiento!$F81))</f>
        <v>0</v>
      </c>
      <c r="BA114" s="338">
        <f>-IF(Financiamiento!$F$32*12+$A113&lt;=pagoint!BA$11,0,IPMT(Financiamiento!$F$28/12,1,Financiamiento!$F$32*12,Financiamiento!$F81))</f>
        <v>0</v>
      </c>
      <c r="BB114" s="338">
        <f>-IF(Financiamiento!$F$32*12+$A113&lt;=pagoint!BB$11,0,IPMT(Financiamiento!$F$28/12,1,Financiamiento!$F$32*12,Financiamiento!$F81))</f>
        <v>0</v>
      </c>
      <c r="BC114" s="338">
        <f>-IF(Financiamiento!$F$32*12+$A113&lt;=pagoint!BC$11,0,IPMT(Financiamiento!$F$28/12,1,Financiamiento!$F$32*12,Financiamiento!$F81))</f>
        <v>0</v>
      </c>
      <c r="BD114" s="338">
        <f>-IF(Financiamiento!$F$32*12+$A113&lt;=pagoint!BD$11,0,IPMT(Financiamiento!$F$28/12,1,Financiamiento!$F$32*12,Financiamiento!$F81))</f>
        <v>0</v>
      </c>
      <c r="BE114" s="338">
        <f>-IF(Financiamiento!$F$32*12+$A113&lt;=pagoint!BE$11,0,IPMT(Financiamiento!$F$28/12,1,Financiamiento!$F$32*12,Financiamiento!$F81))</f>
        <v>0</v>
      </c>
      <c r="BF114" s="338">
        <f>-IF(Financiamiento!$F$32*12+$A113&lt;=pagoint!BF$11,0,IPMT(Financiamiento!$F$28/12,1,Financiamiento!$F$32*12,Financiamiento!$F81))</f>
        <v>0</v>
      </c>
      <c r="BG114" s="338">
        <f>-IF(Financiamiento!$F$32*12+$A113&lt;=pagoint!BG$11,0,IPMT(Financiamiento!$F$28/12,1,Financiamiento!$F$32*12,Financiamiento!$F81))</f>
        <v>0</v>
      </c>
      <c r="BH114" s="338">
        <f>-IF(Financiamiento!$F$32*12+$A113&lt;=pagoint!BH$11,0,IPMT(Financiamiento!$F$28/12,1,Financiamiento!$F$32*12,Financiamiento!$F81))</f>
        <v>0</v>
      </c>
      <c r="BI114" s="338">
        <f>-IF(Financiamiento!$F$32*12+$A113&lt;=pagoint!BI$11,0,IPMT(Financiamiento!$F$28/12,1,Financiamiento!$F$32*12,Financiamiento!$F81))</f>
        <v>0</v>
      </c>
      <c r="BJ114" s="338">
        <f>-IF(Financiamiento!$F$32*12+$A113&lt;=pagoint!BJ$11,0,IPMT(Financiamiento!$F$28/12,1,Financiamiento!$F$32*12,Financiamiento!$F81))</f>
        <v>0</v>
      </c>
    </row>
    <row r="115" spans="1:62">
      <c r="A115" s="338">
        <v>40</v>
      </c>
      <c r="B115" s="337" t="s">
        <v>319</v>
      </c>
      <c r="AP115" s="338">
        <f>-IF(Financiamiento!$F$32*12+$A114&lt;=pagoint!AP$11,0,IPMT(Financiamiento!$F$28/12,1,Financiamiento!$F$32*12,Financiamiento!$F82))</f>
        <v>0</v>
      </c>
      <c r="AQ115" s="338">
        <f>-IF(Financiamiento!$F$32*12+$A114&lt;=pagoint!AQ$11,0,IPMT(Financiamiento!$F$28/12,1,Financiamiento!$F$32*12,Financiamiento!$F82))</f>
        <v>0</v>
      </c>
      <c r="AR115" s="338">
        <f>-IF(Financiamiento!$F$32*12+$A114&lt;=pagoint!AR$11,0,IPMT(Financiamiento!$F$28/12,1,Financiamiento!$F$32*12,Financiamiento!$F82))</f>
        <v>0</v>
      </c>
      <c r="AS115" s="338">
        <f>-IF(Financiamiento!$F$32*12+$A114&lt;=pagoint!AS$11,0,IPMT(Financiamiento!$F$28/12,1,Financiamiento!$F$32*12,Financiamiento!$F82))</f>
        <v>0</v>
      </c>
      <c r="AT115" s="338">
        <f>-IF(Financiamiento!$F$32*12+$A114&lt;=pagoint!AT$11,0,IPMT(Financiamiento!$F$28/12,1,Financiamiento!$F$32*12,Financiamiento!$F82))</f>
        <v>0</v>
      </c>
      <c r="AU115" s="338">
        <f>-IF(Financiamiento!$F$32*12+$A114&lt;=pagoint!AU$11,0,IPMT(Financiamiento!$F$28/12,1,Financiamiento!$F$32*12,Financiamiento!$F82))</f>
        <v>0</v>
      </c>
      <c r="AV115" s="338">
        <f>-IF(Financiamiento!$F$32*12+$A114&lt;=pagoint!AV$11,0,IPMT(Financiamiento!$F$28/12,1,Financiamiento!$F$32*12,Financiamiento!$F82))</f>
        <v>0</v>
      </c>
      <c r="AW115" s="338">
        <f>-IF(Financiamiento!$F$32*12+$A114&lt;=pagoint!AW$11,0,IPMT(Financiamiento!$F$28/12,1,Financiamiento!$F$32*12,Financiamiento!$F82))</f>
        <v>0</v>
      </c>
      <c r="AX115" s="338">
        <f>-IF(Financiamiento!$F$32*12+$A114&lt;=pagoint!AX$11,0,IPMT(Financiamiento!$F$28/12,1,Financiamiento!$F$32*12,Financiamiento!$F82))</f>
        <v>0</v>
      </c>
      <c r="AY115" s="338">
        <f>-IF(Financiamiento!$F$32*12+$A114&lt;=pagoint!AY$11,0,IPMT(Financiamiento!$F$28/12,1,Financiamiento!$F$32*12,Financiamiento!$F82))</f>
        <v>0</v>
      </c>
      <c r="AZ115" s="338">
        <f>-IF(Financiamiento!$F$32*12+$A114&lt;=pagoint!AZ$11,0,IPMT(Financiamiento!$F$28/12,1,Financiamiento!$F$32*12,Financiamiento!$F82))</f>
        <v>0</v>
      </c>
      <c r="BA115" s="338">
        <f>-IF(Financiamiento!$F$32*12+$A114&lt;=pagoint!BA$11,0,IPMT(Financiamiento!$F$28/12,1,Financiamiento!$F$32*12,Financiamiento!$F82))</f>
        <v>0</v>
      </c>
      <c r="BB115" s="338">
        <f>-IF(Financiamiento!$F$32*12+$A114&lt;=pagoint!BB$11,0,IPMT(Financiamiento!$F$28/12,1,Financiamiento!$F$32*12,Financiamiento!$F82))</f>
        <v>0</v>
      </c>
      <c r="BC115" s="338">
        <f>-IF(Financiamiento!$F$32*12+$A114&lt;=pagoint!BC$11,0,IPMT(Financiamiento!$F$28/12,1,Financiamiento!$F$32*12,Financiamiento!$F82))</f>
        <v>0</v>
      </c>
      <c r="BD115" s="338">
        <f>-IF(Financiamiento!$F$32*12+$A114&lt;=pagoint!BD$11,0,IPMT(Financiamiento!$F$28/12,1,Financiamiento!$F$32*12,Financiamiento!$F82))</f>
        <v>0</v>
      </c>
      <c r="BE115" s="338">
        <f>-IF(Financiamiento!$F$32*12+$A114&lt;=pagoint!BE$11,0,IPMT(Financiamiento!$F$28/12,1,Financiamiento!$F$32*12,Financiamiento!$F82))</f>
        <v>0</v>
      </c>
      <c r="BF115" s="338">
        <f>-IF(Financiamiento!$F$32*12+$A114&lt;=pagoint!BF$11,0,IPMT(Financiamiento!$F$28/12,1,Financiamiento!$F$32*12,Financiamiento!$F82))</f>
        <v>0</v>
      </c>
      <c r="BG115" s="338">
        <f>-IF(Financiamiento!$F$32*12+$A114&lt;=pagoint!BG$11,0,IPMT(Financiamiento!$F$28/12,1,Financiamiento!$F$32*12,Financiamiento!$F82))</f>
        <v>0</v>
      </c>
      <c r="BH115" s="338">
        <f>-IF(Financiamiento!$F$32*12+$A114&lt;=pagoint!BH$11,0,IPMT(Financiamiento!$F$28/12,1,Financiamiento!$F$32*12,Financiamiento!$F82))</f>
        <v>0</v>
      </c>
      <c r="BI115" s="338">
        <f>-IF(Financiamiento!$F$32*12+$A114&lt;=pagoint!BI$11,0,IPMT(Financiamiento!$F$28/12,1,Financiamiento!$F$32*12,Financiamiento!$F82))</f>
        <v>0</v>
      </c>
      <c r="BJ115" s="338">
        <f>-IF(Financiamiento!$F$32*12+$A114&lt;=pagoint!BJ$11,0,IPMT(Financiamiento!$F$28/12,1,Financiamiento!$F$32*12,Financiamiento!$F82))</f>
        <v>0</v>
      </c>
    </row>
    <row r="116" spans="1:62">
      <c r="A116" s="338">
        <v>41</v>
      </c>
      <c r="B116" s="337" t="s">
        <v>320</v>
      </c>
      <c r="AQ116" s="338">
        <f>-IF(Financiamiento!$F$32*12+$A115&lt;=pagoint!AQ$11,0,IPMT(Financiamiento!$F$28/12,1,Financiamiento!$F$32*12,Financiamiento!$F83))</f>
        <v>0</v>
      </c>
      <c r="AR116" s="338">
        <f>-IF(Financiamiento!$F$32*12+$A115&lt;=pagoint!AR$11,0,IPMT(Financiamiento!$F$28/12,1,Financiamiento!$F$32*12,Financiamiento!$F83))</f>
        <v>0</v>
      </c>
      <c r="AS116" s="338">
        <f>-IF(Financiamiento!$F$32*12+$A115&lt;=pagoint!AS$11,0,IPMT(Financiamiento!$F$28/12,1,Financiamiento!$F$32*12,Financiamiento!$F83))</f>
        <v>0</v>
      </c>
      <c r="AT116" s="338">
        <f>-IF(Financiamiento!$F$32*12+$A115&lt;=pagoint!AT$11,0,IPMT(Financiamiento!$F$28/12,1,Financiamiento!$F$32*12,Financiamiento!$F83))</f>
        <v>0</v>
      </c>
      <c r="AU116" s="338">
        <f>-IF(Financiamiento!$F$32*12+$A115&lt;=pagoint!AU$11,0,IPMT(Financiamiento!$F$28/12,1,Financiamiento!$F$32*12,Financiamiento!$F83))</f>
        <v>0</v>
      </c>
      <c r="AV116" s="338">
        <f>-IF(Financiamiento!$F$32*12+$A115&lt;=pagoint!AV$11,0,IPMT(Financiamiento!$F$28/12,1,Financiamiento!$F$32*12,Financiamiento!$F83))</f>
        <v>0</v>
      </c>
      <c r="AW116" s="338">
        <f>-IF(Financiamiento!$F$32*12+$A115&lt;=pagoint!AW$11,0,IPMT(Financiamiento!$F$28/12,1,Financiamiento!$F$32*12,Financiamiento!$F83))</f>
        <v>0</v>
      </c>
      <c r="AX116" s="338">
        <f>-IF(Financiamiento!$F$32*12+$A115&lt;=pagoint!AX$11,0,IPMT(Financiamiento!$F$28/12,1,Financiamiento!$F$32*12,Financiamiento!$F83))</f>
        <v>0</v>
      </c>
      <c r="AY116" s="338">
        <f>-IF(Financiamiento!$F$32*12+$A115&lt;=pagoint!AY$11,0,IPMT(Financiamiento!$F$28/12,1,Financiamiento!$F$32*12,Financiamiento!$F83))</f>
        <v>0</v>
      </c>
      <c r="AZ116" s="338">
        <f>-IF(Financiamiento!$F$32*12+$A115&lt;=pagoint!AZ$11,0,IPMT(Financiamiento!$F$28/12,1,Financiamiento!$F$32*12,Financiamiento!$F83))</f>
        <v>0</v>
      </c>
      <c r="BA116" s="338">
        <f>-IF(Financiamiento!$F$32*12+$A115&lt;=pagoint!BA$11,0,IPMT(Financiamiento!$F$28/12,1,Financiamiento!$F$32*12,Financiamiento!$F83))</f>
        <v>0</v>
      </c>
      <c r="BB116" s="338">
        <f>-IF(Financiamiento!$F$32*12+$A115&lt;=pagoint!BB$11,0,IPMT(Financiamiento!$F$28/12,1,Financiamiento!$F$32*12,Financiamiento!$F83))</f>
        <v>0</v>
      </c>
      <c r="BC116" s="338">
        <f>-IF(Financiamiento!$F$32*12+$A115&lt;=pagoint!BC$11,0,IPMT(Financiamiento!$F$28/12,1,Financiamiento!$F$32*12,Financiamiento!$F83))</f>
        <v>0</v>
      </c>
      <c r="BD116" s="338">
        <f>-IF(Financiamiento!$F$32*12+$A115&lt;=pagoint!BD$11,0,IPMT(Financiamiento!$F$28/12,1,Financiamiento!$F$32*12,Financiamiento!$F83))</f>
        <v>0</v>
      </c>
      <c r="BE116" s="338">
        <f>-IF(Financiamiento!$F$32*12+$A115&lt;=pagoint!BE$11,0,IPMT(Financiamiento!$F$28/12,1,Financiamiento!$F$32*12,Financiamiento!$F83))</f>
        <v>0</v>
      </c>
      <c r="BF116" s="338">
        <f>-IF(Financiamiento!$F$32*12+$A115&lt;=pagoint!BF$11,0,IPMT(Financiamiento!$F$28/12,1,Financiamiento!$F$32*12,Financiamiento!$F83))</f>
        <v>0</v>
      </c>
      <c r="BG116" s="338">
        <f>-IF(Financiamiento!$F$32*12+$A115&lt;=pagoint!BG$11,0,IPMT(Financiamiento!$F$28/12,1,Financiamiento!$F$32*12,Financiamiento!$F83))</f>
        <v>0</v>
      </c>
      <c r="BH116" s="338">
        <f>-IF(Financiamiento!$F$32*12+$A115&lt;=pagoint!BH$11,0,IPMT(Financiamiento!$F$28/12,1,Financiamiento!$F$32*12,Financiamiento!$F83))</f>
        <v>0</v>
      </c>
      <c r="BI116" s="338">
        <f>-IF(Financiamiento!$F$32*12+$A115&lt;=pagoint!BI$11,0,IPMT(Financiamiento!$F$28/12,1,Financiamiento!$F$32*12,Financiamiento!$F83))</f>
        <v>0</v>
      </c>
      <c r="BJ116" s="338">
        <f>-IF(Financiamiento!$F$32*12+$A115&lt;=pagoint!BJ$11,0,IPMT(Financiamiento!$F$28/12,1,Financiamiento!$F$32*12,Financiamiento!$F83))</f>
        <v>0</v>
      </c>
    </row>
    <row r="117" spans="1:62">
      <c r="A117" s="338">
        <v>42</v>
      </c>
      <c r="B117" s="337" t="s">
        <v>321</v>
      </c>
      <c r="AR117" s="338">
        <f>-IF(Financiamiento!$F$32*12+$A116&lt;=pagoint!AR$11,0,IPMT(Financiamiento!$F$28/12,1,Financiamiento!$F$32*12,Financiamiento!$F84))</f>
        <v>0</v>
      </c>
      <c r="AS117" s="338">
        <f>-IF(Financiamiento!$F$32*12+$A116&lt;=pagoint!AS$11,0,IPMT(Financiamiento!$F$28/12,1,Financiamiento!$F$32*12,Financiamiento!$F84))</f>
        <v>0</v>
      </c>
      <c r="AT117" s="338">
        <f>-IF(Financiamiento!$F$32*12+$A116&lt;=pagoint!AT$11,0,IPMT(Financiamiento!$F$28/12,1,Financiamiento!$F$32*12,Financiamiento!$F84))</f>
        <v>0</v>
      </c>
      <c r="AU117" s="338">
        <f>-IF(Financiamiento!$F$32*12+$A116&lt;=pagoint!AU$11,0,IPMT(Financiamiento!$F$28/12,1,Financiamiento!$F$32*12,Financiamiento!$F84))</f>
        <v>0</v>
      </c>
      <c r="AV117" s="338">
        <f>-IF(Financiamiento!$F$32*12+$A116&lt;=pagoint!AV$11,0,IPMT(Financiamiento!$F$28/12,1,Financiamiento!$F$32*12,Financiamiento!$F84))</f>
        <v>0</v>
      </c>
      <c r="AW117" s="338">
        <f>-IF(Financiamiento!$F$32*12+$A116&lt;=pagoint!AW$11,0,IPMT(Financiamiento!$F$28/12,1,Financiamiento!$F$32*12,Financiamiento!$F84))</f>
        <v>0</v>
      </c>
      <c r="AX117" s="338">
        <f>-IF(Financiamiento!$F$32*12+$A116&lt;=pagoint!AX$11,0,IPMT(Financiamiento!$F$28/12,1,Financiamiento!$F$32*12,Financiamiento!$F84))</f>
        <v>0</v>
      </c>
      <c r="AY117" s="338">
        <f>-IF(Financiamiento!$F$32*12+$A116&lt;=pagoint!AY$11,0,IPMT(Financiamiento!$F$28/12,1,Financiamiento!$F$32*12,Financiamiento!$F84))</f>
        <v>0</v>
      </c>
      <c r="AZ117" s="338">
        <f>-IF(Financiamiento!$F$32*12+$A116&lt;=pagoint!AZ$11,0,IPMT(Financiamiento!$F$28/12,1,Financiamiento!$F$32*12,Financiamiento!$F84))</f>
        <v>0</v>
      </c>
      <c r="BA117" s="338">
        <f>-IF(Financiamiento!$F$32*12+$A116&lt;=pagoint!BA$11,0,IPMT(Financiamiento!$F$28/12,1,Financiamiento!$F$32*12,Financiamiento!$F84))</f>
        <v>0</v>
      </c>
      <c r="BB117" s="338">
        <f>-IF(Financiamiento!$F$32*12+$A116&lt;=pagoint!BB$11,0,IPMT(Financiamiento!$F$28/12,1,Financiamiento!$F$32*12,Financiamiento!$F84))</f>
        <v>0</v>
      </c>
      <c r="BC117" s="338">
        <f>-IF(Financiamiento!$F$32*12+$A116&lt;=pagoint!BC$11,0,IPMT(Financiamiento!$F$28/12,1,Financiamiento!$F$32*12,Financiamiento!$F84))</f>
        <v>0</v>
      </c>
      <c r="BD117" s="338">
        <f>-IF(Financiamiento!$F$32*12+$A116&lt;=pagoint!BD$11,0,IPMT(Financiamiento!$F$28/12,1,Financiamiento!$F$32*12,Financiamiento!$F84))</f>
        <v>0</v>
      </c>
      <c r="BE117" s="338">
        <f>-IF(Financiamiento!$F$32*12+$A116&lt;=pagoint!BE$11,0,IPMT(Financiamiento!$F$28/12,1,Financiamiento!$F$32*12,Financiamiento!$F84))</f>
        <v>0</v>
      </c>
      <c r="BF117" s="338">
        <f>-IF(Financiamiento!$F$32*12+$A116&lt;=pagoint!BF$11,0,IPMT(Financiamiento!$F$28/12,1,Financiamiento!$F$32*12,Financiamiento!$F84))</f>
        <v>0</v>
      </c>
      <c r="BG117" s="338">
        <f>-IF(Financiamiento!$F$32*12+$A116&lt;=pagoint!BG$11,0,IPMT(Financiamiento!$F$28/12,1,Financiamiento!$F$32*12,Financiamiento!$F84))</f>
        <v>0</v>
      </c>
      <c r="BH117" s="338">
        <f>-IF(Financiamiento!$F$32*12+$A116&lt;=pagoint!BH$11,0,IPMT(Financiamiento!$F$28/12,1,Financiamiento!$F$32*12,Financiamiento!$F84))</f>
        <v>0</v>
      </c>
      <c r="BI117" s="338">
        <f>-IF(Financiamiento!$F$32*12+$A116&lt;=pagoint!BI$11,0,IPMT(Financiamiento!$F$28/12,1,Financiamiento!$F$32*12,Financiamiento!$F84))</f>
        <v>0</v>
      </c>
      <c r="BJ117" s="338">
        <f>-IF(Financiamiento!$F$32*12+$A116&lt;=pagoint!BJ$11,0,IPMT(Financiamiento!$F$28/12,1,Financiamiento!$F$32*12,Financiamiento!$F84))</f>
        <v>0</v>
      </c>
    </row>
    <row r="118" spans="1:62">
      <c r="A118" s="338">
        <v>43</v>
      </c>
      <c r="B118" s="337" t="s">
        <v>322</v>
      </c>
      <c r="AS118" s="338">
        <f>-IF(Financiamiento!$F$32*12+$A117&lt;=pagoint!AS$11,0,IPMT(Financiamiento!$F$28/12,1,Financiamiento!$F$32*12,Financiamiento!$F85))</f>
        <v>0</v>
      </c>
      <c r="AT118" s="338">
        <f>-IF(Financiamiento!$F$32*12+$A117&lt;=pagoint!AT$11,0,IPMT(Financiamiento!$F$28/12,1,Financiamiento!$F$32*12,Financiamiento!$F85))</f>
        <v>0</v>
      </c>
      <c r="AU118" s="338">
        <f>-IF(Financiamiento!$F$32*12+$A117&lt;=pagoint!AU$11,0,IPMT(Financiamiento!$F$28/12,1,Financiamiento!$F$32*12,Financiamiento!$F85))</f>
        <v>0</v>
      </c>
      <c r="AV118" s="338">
        <f>-IF(Financiamiento!$F$32*12+$A117&lt;=pagoint!AV$11,0,IPMT(Financiamiento!$F$28/12,1,Financiamiento!$F$32*12,Financiamiento!$F85))</f>
        <v>0</v>
      </c>
      <c r="AW118" s="338">
        <f>-IF(Financiamiento!$F$32*12+$A117&lt;=pagoint!AW$11,0,IPMT(Financiamiento!$F$28/12,1,Financiamiento!$F$32*12,Financiamiento!$F85))</f>
        <v>0</v>
      </c>
      <c r="AX118" s="338">
        <f>-IF(Financiamiento!$F$32*12+$A117&lt;=pagoint!AX$11,0,IPMT(Financiamiento!$F$28/12,1,Financiamiento!$F$32*12,Financiamiento!$F85))</f>
        <v>0</v>
      </c>
      <c r="AY118" s="338">
        <f>-IF(Financiamiento!$F$32*12+$A117&lt;=pagoint!AY$11,0,IPMT(Financiamiento!$F$28/12,1,Financiamiento!$F$32*12,Financiamiento!$F85))</f>
        <v>0</v>
      </c>
      <c r="AZ118" s="338">
        <f>-IF(Financiamiento!$F$32*12+$A117&lt;=pagoint!AZ$11,0,IPMT(Financiamiento!$F$28/12,1,Financiamiento!$F$32*12,Financiamiento!$F85))</f>
        <v>0</v>
      </c>
      <c r="BA118" s="338">
        <f>-IF(Financiamiento!$F$32*12+$A117&lt;=pagoint!BA$11,0,IPMT(Financiamiento!$F$28/12,1,Financiamiento!$F$32*12,Financiamiento!$F85))</f>
        <v>0</v>
      </c>
      <c r="BB118" s="338">
        <f>-IF(Financiamiento!$F$32*12+$A117&lt;=pagoint!BB$11,0,IPMT(Financiamiento!$F$28/12,1,Financiamiento!$F$32*12,Financiamiento!$F85))</f>
        <v>0</v>
      </c>
      <c r="BC118" s="338">
        <f>-IF(Financiamiento!$F$32*12+$A117&lt;=pagoint!BC$11,0,IPMT(Financiamiento!$F$28/12,1,Financiamiento!$F$32*12,Financiamiento!$F85))</f>
        <v>0</v>
      </c>
      <c r="BD118" s="338">
        <f>-IF(Financiamiento!$F$32*12+$A117&lt;=pagoint!BD$11,0,IPMT(Financiamiento!$F$28/12,1,Financiamiento!$F$32*12,Financiamiento!$F85))</f>
        <v>0</v>
      </c>
      <c r="BE118" s="338">
        <f>-IF(Financiamiento!$F$32*12+$A117&lt;=pagoint!BE$11,0,IPMT(Financiamiento!$F$28/12,1,Financiamiento!$F$32*12,Financiamiento!$F85))</f>
        <v>0</v>
      </c>
      <c r="BF118" s="338">
        <f>-IF(Financiamiento!$F$32*12+$A117&lt;=pagoint!BF$11,0,IPMT(Financiamiento!$F$28/12,1,Financiamiento!$F$32*12,Financiamiento!$F85))</f>
        <v>0</v>
      </c>
      <c r="BG118" s="338">
        <f>-IF(Financiamiento!$F$32*12+$A117&lt;=pagoint!BG$11,0,IPMT(Financiamiento!$F$28/12,1,Financiamiento!$F$32*12,Financiamiento!$F85))</f>
        <v>0</v>
      </c>
      <c r="BH118" s="338">
        <f>-IF(Financiamiento!$F$32*12+$A117&lt;=pagoint!BH$11,0,IPMT(Financiamiento!$F$28/12,1,Financiamiento!$F$32*12,Financiamiento!$F85))</f>
        <v>0</v>
      </c>
      <c r="BI118" s="338">
        <f>-IF(Financiamiento!$F$32*12+$A117&lt;=pagoint!BI$11,0,IPMT(Financiamiento!$F$28/12,1,Financiamiento!$F$32*12,Financiamiento!$F85))</f>
        <v>0</v>
      </c>
      <c r="BJ118" s="338">
        <f>-IF(Financiamiento!$F$32*12+$A117&lt;=pagoint!BJ$11,0,IPMT(Financiamiento!$F$28/12,1,Financiamiento!$F$32*12,Financiamiento!$F85))</f>
        <v>0</v>
      </c>
    </row>
    <row r="119" spans="1:62">
      <c r="A119" s="338">
        <v>44</v>
      </c>
      <c r="B119" s="337" t="s">
        <v>323</v>
      </c>
      <c r="AT119" s="338">
        <f>-IF(Financiamiento!$F$32*12+$A118&lt;=pagoint!AT$11,0,IPMT(Financiamiento!$F$28/12,1,Financiamiento!$F$32*12,Financiamiento!$F86))</f>
        <v>0</v>
      </c>
      <c r="AU119" s="338">
        <f>-IF(Financiamiento!$F$32*12+$A118&lt;=pagoint!AU$11,0,IPMT(Financiamiento!$F$28/12,1,Financiamiento!$F$32*12,Financiamiento!$F86))</f>
        <v>0</v>
      </c>
      <c r="AV119" s="338">
        <f>-IF(Financiamiento!$F$32*12+$A118&lt;=pagoint!AV$11,0,IPMT(Financiamiento!$F$28/12,1,Financiamiento!$F$32*12,Financiamiento!$F86))</f>
        <v>0</v>
      </c>
      <c r="AW119" s="338">
        <f>-IF(Financiamiento!$F$32*12+$A118&lt;=pagoint!AW$11,0,IPMT(Financiamiento!$F$28/12,1,Financiamiento!$F$32*12,Financiamiento!$F86))</f>
        <v>0</v>
      </c>
      <c r="AX119" s="338">
        <f>-IF(Financiamiento!$F$32*12+$A118&lt;=pagoint!AX$11,0,IPMT(Financiamiento!$F$28/12,1,Financiamiento!$F$32*12,Financiamiento!$F86))</f>
        <v>0</v>
      </c>
      <c r="AY119" s="338">
        <f>-IF(Financiamiento!$F$32*12+$A118&lt;=pagoint!AY$11,0,IPMT(Financiamiento!$F$28/12,1,Financiamiento!$F$32*12,Financiamiento!$F86))</f>
        <v>0</v>
      </c>
      <c r="AZ119" s="338">
        <f>-IF(Financiamiento!$F$32*12+$A118&lt;=pagoint!AZ$11,0,IPMT(Financiamiento!$F$28/12,1,Financiamiento!$F$32*12,Financiamiento!$F86))</f>
        <v>0</v>
      </c>
      <c r="BA119" s="338">
        <f>-IF(Financiamiento!$F$32*12+$A118&lt;=pagoint!BA$11,0,IPMT(Financiamiento!$F$28/12,1,Financiamiento!$F$32*12,Financiamiento!$F86))</f>
        <v>0</v>
      </c>
      <c r="BB119" s="338">
        <f>-IF(Financiamiento!$F$32*12+$A118&lt;=pagoint!BB$11,0,IPMT(Financiamiento!$F$28/12,1,Financiamiento!$F$32*12,Financiamiento!$F86))</f>
        <v>0</v>
      </c>
      <c r="BC119" s="338">
        <f>-IF(Financiamiento!$F$32*12+$A118&lt;=pagoint!BC$11,0,IPMT(Financiamiento!$F$28/12,1,Financiamiento!$F$32*12,Financiamiento!$F86))</f>
        <v>0</v>
      </c>
      <c r="BD119" s="338">
        <f>-IF(Financiamiento!$F$32*12+$A118&lt;=pagoint!BD$11,0,IPMT(Financiamiento!$F$28/12,1,Financiamiento!$F$32*12,Financiamiento!$F86))</f>
        <v>0</v>
      </c>
      <c r="BE119" s="338">
        <f>-IF(Financiamiento!$F$32*12+$A118&lt;=pagoint!BE$11,0,IPMT(Financiamiento!$F$28/12,1,Financiamiento!$F$32*12,Financiamiento!$F86))</f>
        <v>0</v>
      </c>
      <c r="BF119" s="338">
        <f>-IF(Financiamiento!$F$32*12+$A118&lt;=pagoint!BF$11,0,IPMT(Financiamiento!$F$28/12,1,Financiamiento!$F$32*12,Financiamiento!$F86))</f>
        <v>0</v>
      </c>
      <c r="BG119" s="338">
        <f>-IF(Financiamiento!$F$32*12+$A118&lt;=pagoint!BG$11,0,IPMT(Financiamiento!$F$28/12,1,Financiamiento!$F$32*12,Financiamiento!$F86))</f>
        <v>0</v>
      </c>
      <c r="BH119" s="338">
        <f>-IF(Financiamiento!$F$32*12+$A118&lt;=pagoint!BH$11,0,IPMT(Financiamiento!$F$28/12,1,Financiamiento!$F$32*12,Financiamiento!$F86))</f>
        <v>0</v>
      </c>
      <c r="BI119" s="338">
        <f>-IF(Financiamiento!$F$32*12+$A118&lt;=pagoint!BI$11,0,IPMT(Financiamiento!$F$28/12,1,Financiamiento!$F$32*12,Financiamiento!$F86))</f>
        <v>0</v>
      </c>
      <c r="BJ119" s="338">
        <f>-IF(Financiamiento!$F$32*12+$A118&lt;=pagoint!BJ$11,0,IPMT(Financiamiento!$F$28/12,1,Financiamiento!$F$32*12,Financiamiento!$F86))</f>
        <v>0</v>
      </c>
    </row>
    <row r="120" spans="1:62">
      <c r="A120" s="338">
        <v>45</v>
      </c>
      <c r="B120" s="337" t="s">
        <v>324</v>
      </c>
      <c r="AU120" s="338">
        <f>-IF(Financiamiento!$F$32*12+$A119&lt;=pagoint!AU$11,0,IPMT(Financiamiento!$F$28/12,1,Financiamiento!$F$32*12,Financiamiento!$F87))</f>
        <v>0</v>
      </c>
      <c r="AV120" s="338">
        <f>-IF(Financiamiento!$F$32*12+$A119&lt;=pagoint!AV$11,0,IPMT(Financiamiento!$F$28/12,1,Financiamiento!$F$32*12,Financiamiento!$F87))</f>
        <v>0</v>
      </c>
      <c r="AW120" s="338">
        <f>-IF(Financiamiento!$F$32*12+$A119&lt;=pagoint!AW$11,0,IPMT(Financiamiento!$F$28/12,1,Financiamiento!$F$32*12,Financiamiento!$F87))</f>
        <v>0</v>
      </c>
      <c r="AX120" s="338">
        <f>-IF(Financiamiento!$F$32*12+$A119&lt;=pagoint!AX$11,0,IPMT(Financiamiento!$F$28/12,1,Financiamiento!$F$32*12,Financiamiento!$F87))</f>
        <v>0</v>
      </c>
      <c r="AY120" s="338">
        <f>-IF(Financiamiento!$F$32*12+$A119&lt;=pagoint!AY$11,0,IPMT(Financiamiento!$F$28/12,1,Financiamiento!$F$32*12,Financiamiento!$F87))</f>
        <v>0</v>
      </c>
      <c r="AZ120" s="338">
        <f>-IF(Financiamiento!$F$32*12+$A119&lt;=pagoint!AZ$11,0,IPMT(Financiamiento!$F$28/12,1,Financiamiento!$F$32*12,Financiamiento!$F87))</f>
        <v>0</v>
      </c>
      <c r="BA120" s="338">
        <f>-IF(Financiamiento!$F$32*12+$A119&lt;=pagoint!BA$11,0,IPMT(Financiamiento!$F$28/12,1,Financiamiento!$F$32*12,Financiamiento!$F87))</f>
        <v>0</v>
      </c>
      <c r="BB120" s="338">
        <f>-IF(Financiamiento!$F$32*12+$A119&lt;=pagoint!BB$11,0,IPMT(Financiamiento!$F$28/12,1,Financiamiento!$F$32*12,Financiamiento!$F87))</f>
        <v>0</v>
      </c>
      <c r="BC120" s="338">
        <f>-IF(Financiamiento!$F$32*12+$A119&lt;=pagoint!BC$11,0,IPMT(Financiamiento!$F$28/12,1,Financiamiento!$F$32*12,Financiamiento!$F87))</f>
        <v>0</v>
      </c>
      <c r="BD120" s="338">
        <f>-IF(Financiamiento!$F$32*12+$A119&lt;=pagoint!BD$11,0,IPMT(Financiamiento!$F$28/12,1,Financiamiento!$F$32*12,Financiamiento!$F87))</f>
        <v>0</v>
      </c>
      <c r="BE120" s="338">
        <f>-IF(Financiamiento!$F$32*12+$A119&lt;=pagoint!BE$11,0,IPMT(Financiamiento!$F$28/12,1,Financiamiento!$F$32*12,Financiamiento!$F87))</f>
        <v>0</v>
      </c>
      <c r="BF120" s="338">
        <f>-IF(Financiamiento!$F$32*12+$A119&lt;=pagoint!BF$11,0,IPMT(Financiamiento!$F$28/12,1,Financiamiento!$F$32*12,Financiamiento!$F87))</f>
        <v>0</v>
      </c>
      <c r="BG120" s="338">
        <f>-IF(Financiamiento!$F$32*12+$A119&lt;=pagoint!BG$11,0,IPMT(Financiamiento!$F$28/12,1,Financiamiento!$F$32*12,Financiamiento!$F87))</f>
        <v>0</v>
      </c>
      <c r="BH120" s="338">
        <f>-IF(Financiamiento!$F$32*12+$A119&lt;=pagoint!BH$11,0,IPMT(Financiamiento!$F$28/12,1,Financiamiento!$F$32*12,Financiamiento!$F87))</f>
        <v>0</v>
      </c>
      <c r="BI120" s="338">
        <f>-IF(Financiamiento!$F$32*12+$A119&lt;=pagoint!BI$11,0,IPMT(Financiamiento!$F$28/12,1,Financiamiento!$F$32*12,Financiamiento!$F87))</f>
        <v>0</v>
      </c>
      <c r="BJ120" s="338">
        <f>-IF(Financiamiento!$F$32*12+$A119&lt;=pagoint!BJ$11,0,IPMT(Financiamiento!$F$28/12,1,Financiamiento!$F$32*12,Financiamiento!$F87))</f>
        <v>0</v>
      </c>
    </row>
    <row r="121" spans="1:62">
      <c r="A121" s="338">
        <v>46</v>
      </c>
      <c r="B121" s="337" t="s">
        <v>325</v>
      </c>
      <c r="AV121" s="338">
        <f>-IF(Financiamiento!$F$32*12+$A120&lt;=pagoint!AV$11,0,IPMT(Financiamiento!$F$28/12,1,Financiamiento!$F$32*12,Financiamiento!$F88))</f>
        <v>0</v>
      </c>
      <c r="AW121" s="338">
        <f>-IF(Financiamiento!$F$32*12+$A120&lt;=pagoint!AW$11,0,IPMT(Financiamiento!$F$28/12,1,Financiamiento!$F$32*12,Financiamiento!$F88))</f>
        <v>0</v>
      </c>
      <c r="AX121" s="338">
        <f>-IF(Financiamiento!$F$32*12+$A120&lt;=pagoint!AX$11,0,IPMT(Financiamiento!$F$28/12,1,Financiamiento!$F$32*12,Financiamiento!$F88))</f>
        <v>0</v>
      </c>
      <c r="AY121" s="338">
        <f>-IF(Financiamiento!$F$32*12+$A120&lt;=pagoint!AY$11,0,IPMT(Financiamiento!$F$28/12,1,Financiamiento!$F$32*12,Financiamiento!$F88))</f>
        <v>0</v>
      </c>
      <c r="AZ121" s="338">
        <f>-IF(Financiamiento!$F$32*12+$A120&lt;=pagoint!AZ$11,0,IPMT(Financiamiento!$F$28/12,1,Financiamiento!$F$32*12,Financiamiento!$F88))</f>
        <v>0</v>
      </c>
      <c r="BA121" s="338">
        <f>-IF(Financiamiento!$F$32*12+$A120&lt;=pagoint!BA$11,0,IPMT(Financiamiento!$F$28/12,1,Financiamiento!$F$32*12,Financiamiento!$F88))</f>
        <v>0</v>
      </c>
      <c r="BB121" s="338">
        <f>-IF(Financiamiento!$F$32*12+$A120&lt;=pagoint!BB$11,0,IPMT(Financiamiento!$F$28/12,1,Financiamiento!$F$32*12,Financiamiento!$F88))</f>
        <v>0</v>
      </c>
      <c r="BC121" s="338">
        <f>-IF(Financiamiento!$F$32*12+$A120&lt;=pagoint!BC$11,0,IPMT(Financiamiento!$F$28/12,1,Financiamiento!$F$32*12,Financiamiento!$F88))</f>
        <v>0</v>
      </c>
      <c r="BD121" s="338">
        <f>-IF(Financiamiento!$F$32*12+$A120&lt;=pagoint!BD$11,0,IPMT(Financiamiento!$F$28/12,1,Financiamiento!$F$32*12,Financiamiento!$F88))</f>
        <v>0</v>
      </c>
      <c r="BE121" s="338">
        <f>-IF(Financiamiento!$F$32*12+$A120&lt;=pagoint!BE$11,0,IPMT(Financiamiento!$F$28/12,1,Financiamiento!$F$32*12,Financiamiento!$F88))</f>
        <v>0</v>
      </c>
      <c r="BF121" s="338">
        <f>-IF(Financiamiento!$F$32*12+$A120&lt;=pagoint!BF$11,0,IPMT(Financiamiento!$F$28/12,1,Financiamiento!$F$32*12,Financiamiento!$F88))</f>
        <v>0</v>
      </c>
      <c r="BG121" s="338">
        <f>-IF(Financiamiento!$F$32*12+$A120&lt;=pagoint!BG$11,0,IPMT(Financiamiento!$F$28/12,1,Financiamiento!$F$32*12,Financiamiento!$F88))</f>
        <v>0</v>
      </c>
      <c r="BH121" s="338">
        <f>-IF(Financiamiento!$F$32*12+$A120&lt;=pagoint!BH$11,0,IPMT(Financiamiento!$F$28/12,1,Financiamiento!$F$32*12,Financiamiento!$F88))</f>
        <v>0</v>
      </c>
      <c r="BI121" s="338">
        <f>-IF(Financiamiento!$F$32*12+$A120&lt;=pagoint!BI$11,0,IPMT(Financiamiento!$F$28/12,1,Financiamiento!$F$32*12,Financiamiento!$F88))</f>
        <v>0</v>
      </c>
      <c r="BJ121" s="338">
        <f>-IF(Financiamiento!$F$32*12+$A120&lt;=pagoint!BJ$11,0,IPMT(Financiamiento!$F$28/12,1,Financiamiento!$F$32*12,Financiamiento!$F88))</f>
        <v>0</v>
      </c>
    </row>
    <row r="122" spans="1:62">
      <c r="A122" s="338">
        <v>47</v>
      </c>
      <c r="B122" s="337" t="s">
        <v>326</v>
      </c>
      <c r="AW122" s="338">
        <f>-IF(Financiamiento!$F$32*12+$A121&lt;=pagoint!AW$11,0,IPMT(Financiamiento!$F$28/12,1,Financiamiento!$F$32*12,Financiamiento!$F89))</f>
        <v>0</v>
      </c>
      <c r="AX122" s="338">
        <f>-IF(Financiamiento!$F$32*12+$A121&lt;=pagoint!AX$11,0,IPMT(Financiamiento!$F$28/12,1,Financiamiento!$F$32*12,Financiamiento!$F89))</f>
        <v>0</v>
      </c>
      <c r="AY122" s="338">
        <f>-IF(Financiamiento!$F$32*12+$A121&lt;=pagoint!AY$11,0,IPMT(Financiamiento!$F$28/12,1,Financiamiento!$F$32*12,Financiamiento!$F89))</f>
        <v>0</v>
      </c>
      <c r="AZ122" s="338">
        <f>-IF(Financiamiento!$F$32*12+$A121&lt;=pagoint!AZ$11,0,IPMT(Financiamiento!$F$28/12,1,Financiamiento!$F$32*12,Financiamiento!$F89))</f>
        <v>0</v>
      </c>
      <c r="BA122" s="338">
        <f>-IF(Financiamiento!$F$32*12+$A121&lt;=pagoint!BA$11,0,IPMT(Financiamiento!$F$28/12,1,Financiamiento!$F$32*12,Financiamiento!$F89))</f>
        <v>0</v>
      </c>
      <c r="BB122" s="338">
        <f>-IF(Financiamiento!$F$32*12+$A121&lt;=pagoint!BB$11,0,IPMT(Financiamiento!$F$28/12,1,Financiamiento!$F$32*12,Financiamiento!$F89))</f>
        <v>0</v>
      </c>
      <c r="BC122" s="338">
        <f>-IF(Financiamiento!$F$32*12+$A121&lt;=pagoint!BC$11,0,IPMT(Financiamiento!$F$28/12,1,Financiamiento!$F$32*12,Financiamiento!$F89))</f>
        <v>0</v>
      </c>
      <c r="BD122" s="338">
        <f>-IF(Financiamiento!$F$32*12+$A121&lt;=pagoint!BD$11,0,IPMT(Financiamiento!$F$28/12,1,Financiamiento!$F$32*12,Financiamiento!$F89))</f>
        <v>0</v>
      </c>
      <c r="BE122" s="338">
        <f>-IF(Financiamiento!$F$32*12+$A121&lt;=pagoint!BE$11,0,IPMT(Financiamiento!$F$28/12,1,Financiamiento!$F$32*12,Financiamiento!$F89))</f>
        <v>0</v>
      </c>
      <c r="BF122" s="338">
        <f>-IF(Financiamiento!$F$32*12+$A121&lt;=pagoint!BF$11,0,IPMT(Financiamiento!$F$28/12,1,Financiamiento!$F$32*12,Financiamiento!$F89))</f>
        <v>0</v>
      </c>
      <c r="BG122" s="338">
        <f>-IF(Financiamiento!$F$32*12+$A121&lt;=pagoint!BG$11,0,IPMT(Financiamiento!$F$28/12,1,Financiamiento!$F$32*12,Financiamiento!$F89))</f>
        <v>0</v>
      </c>
      <c r="BH122" s="338">
        <f>-IF(Financiamiento!$F$32*12+$A121&lt;=pagoint!BH$11,0,IPMT(Financiamiento!$F$28/12,1,Financiamiento!$F$32*12,Financiamiento!$F89))</f>
        <v>0</v>
      </c>
      <c r="BI122" s="338">
        <f>-IF(Financiamiento!$F$32*12+$A121&lt;=pagoint!BI$11,0,IPMT(Financiamiento!$F$28/12,1,Financiamiento!$F$32*12,Financiamiento!$F89))</f>
        <v>0</v>
      </c>
      <c r="BJ122" s="338">
        <f>-IF(Financiamiento!$F$32*12+$A121&lt;=pagoint!BJ$11,0,IPMT(Financiamiento!$F$28/12,1,Financiamiento!$F$32*12,Financiamiento!$F89))</f>
        <v>0</v>
      </c>
    </row>
    <row r="123" spans="1:62">
      <c r="A123" s="338">
        <v>48</v>
      </c>
      <c r="B123" s="337" t="s">
        <v>327</v>
      </c>
      <c r="AX123" s="338">
        <f>-IF(Financiamiento!$F$32*12+$A122&lt;=pagoint!AX$11,0,IPMT(Financiamiento!$F$28/12,1,Financiamiento!$F$32*12,Financiamiento!$F90))</f>
        <v>0</v>
      </c>
      <c r="AY123" s="338">
        <f>-IF(Financiamiento!$F$32*12+$A122&lt;=pagoint!AY$11,0,IPMT(Financiamiento!$F$28/12,1,Financiamiento!$F$32*12,Financiamiento!$F90))</f>
        <v>0</v>
      </c>
      <c r="AZ123" s="338">
        <f>-IF(Financiamiento!$F$32*12+$A122&lt;=pagoint!AZ$11,0,IPMT(Financiamiento!$F$28/12,1,Financiamiento!$F$32*12,Financiamiento!$F90))</f>
        <v>0</v>
      </c>
      <c r="BA123" s="338">
        <f>-IF(Financiamiento!$F$32*12+$A122&lt;=pagoint!BA$11,0,IPMT(Financiamiento!$F$28/12,1,Financiamiento!$F$32*12,Financiamiento!$F90))</f>
        <v>0</v>
      </c>
      <c r="BB123" s="338">
        <f>-IF(Financiamiento!$F$32*12+$A122&lt;=pagoint!BB$11,0,IPMT(Financiamiento!$F$28/12,1,Financiamiento!$F$32*12,Financiamiento!$F90))</f>
        <v>0</v>
      </c>
      <c r="BC123" s="338">
        <f>-IF(Financiamiento!$F$32*12+$A122&lt;=pagoint!BC$11,0,IPMT(Financiamiento!$F$28/12,1,Financiamiento!$F$32*12,Financiamiento!$F90))</f>
        <v>0</v>
      </c>
      <c r="BD123" s="338">
        <f>-IF(Financiamiento!$F$32*12+$A122&lt;=pagoint!BD$11,0,IPMT(Financiamiento!$F$28/12,1,Financiamiento!$F$32*12,Financiamiento!$F90))</f>
        <v>0</v>
      </c>
      <c r="BE123" s="338">
        <f>-IF(Financiamiento!$F$32*12+$A122&lt;=pagoint!BE$11,0,IPMT(Financiamiento!$F$28/12,1,Financiamiento!$F$32*12,Financiamiento!$F90))</f>
        <v>0</v>
      </c>
      <c r="BF123" s="338">
        <f>-IF(Financiamiento!$F$32*12+$A122&lt;=pagoint!BF$11,0,IPMT(Financiamiento!$F$28/12,1,Financiamiento!$F$32*12,Financiamiento!$F90))</f>
        <v>0</v>
      </c>
      <c r="BG123" s="338">
        <f>-IF(Financiamiento!$F$32*12+$A122&lt;=pagoint!BG$11,0,IPMT(Financiamiento!$F$28/12,1,Financiamiento!$F$32*12,Financiamiento!$F90))</f>
        <v>0</v>
      </c>
      <c r="BH123" s="338">
        <f>-IF(Financiamiento!$F$32*12+$A122&lt;=pagoint!BH$11,0,IPMT(Financiamiento!$F$28/12,1,Financiamiento!$F$32*12,Financiamiento!$F90))</f>
        <v>0</v>
      </c>
      <c r="BI123" s="338">
        <f>-IF(Financiamiento!$F$32*12+$A122&lt;=pagoint!BI$11,0,IPMT(Financiamiento!$F$28/12,1,Financiamiento!$F$32*12,Financiamiento!$F90))</f>
        <v>0</v>
      </c>
      <c r="BJ123" s="338">
        <f>-IF(Financiamiento!$F$32*12+$A122&lt;=pagoint!BJ$11,0,IPMT(Financiamiento!$F$28/12,1,Financiamiento!$F$32*12,Financiamiento!$F90))</f>
        <v>0</v>
      </c>
    </row>
    <row r="124" spans="1:62">
      <c r="A124" s="338">
        <v>49</v>
      </c>
      <c r="B124" s="337" t="s">
        <v>328</v>
      </c>
      <c r="AY124" s="338">
        <f>-IF(Financiamiento!$F$32*12+$A123&lt;=pagoint!AY$11,0,IPMT(Financiamiento!$F$28/12,1,Financiamiento!$F$32*12,Financiamiento!$F91))</f>
        <v>0</v>
      </c>
      <c r="AZ124" s="338">
        <f>-IF(Financiamiento!$F$32*12+$A123&lt;=pagoint!AZ$11,0,IPMT(Financiamiento!$F$28/12,1,Financiamiento!$F$32*12,Financiamiento!$F91))</f>
        <v>0</v>
      </c>
      <c r="BA124" s="338">
        <f>-IF(Financiamiento!$F$32*12+$A123&lt;=pagoint!BA$11,0,IPMT(Financiamiento!$F$28/12,1,Financiamiento!$F$32*12,Financiamiento!$F91))</f>
        <v>0</v>
      </c>
      <c r="BB124" s="338">
        <f>-IF(Financiamiento!$F$32*12+$A123&lt;=pagoint!BB$11,0,IPMT(Financiamiento!$F$28/12,1,Financiamiento!$F$32*12,Financiamiento!$F91))</f>
        <v>0</v>
      </c>
      <c r="BC124" s="338">
        <f>-IF(Financiamiento!$F$32*12+$A123&lt;=pagoint!BC$11,0,IPMT(Financiamiento!$F$28/12,1,Financiamiento!$F$32*12,Financiamiento!$F91))</f>
        <v>0</v>
      </c>
      <c r="BD124" s="338">
        <f>-IF(Financiamiento!$F$32*12+$A123&lt;=pagoint!BD$11,0,IPMT(Financiamiento!$F$28/12,1,Financiamiento!$F$32*12,Financiamiento!$F91))</f>
        <v>0</v>
      </c>
      <c r="BE124" s="338">
        <f>-IF(Financiamiento!$F$32*12+$A123&lt;=pagoint!BE$11,0,IPMT(Financiamiento!$F$28/12,1,Financiamiento!$F$32*12,Financiamiento!$F91))</f>
        <v>0</v>
      </c>
      <c r="BF124" s="338">
        <f>-IF(Financiamiento!$F$32*12+$A123&lt;=pagoint!BF$11,0,IPMT(Financiamiento!$F$28/12,1,Financiamiento!$F$32*12,Financiamiento!$F91))</f>
        <v>0</v>
      </c>
      <c r="BG124" s="338">
        <f>-IF(Financiamiento!$F$32*12+$A123&lt;=pagoint!BG$11,0,IPMT(Financiamiento!$F$28/12,1,Financiamiento!$F$32*12,Financiamiento!$F91))</f>
        <v>0</v>
      </c>
      <c r="BH124" s="338">
        <f>-IF(Financiamiento!$F$32*12+$A123&lt;=pagoint!BH$11,0,IPMT(Financiamiento!$F$28/12,1,Financiamiento!$F$32*12,Financiamiento!$F91))</f>
        <v>0</v>
      </c>
      <c r="BI124" s="338">
        <f>-IF(Financiamiento!$F$32*12+$A123&lt;=pagoint!BI$11,0,IPMT(Financiamiento!$F$28/12,1,Financiamiento!$F$32*12,Financiamiento!$F91))</f>
        <v>0</v>
      </c>
      <c r="BJ124" s="338">
        <f>-IF(Financiamiento!$F$32*12+$A123&lt;=pagoint!BJ$11,0,IPMT(Financiamiento!$F$28/12,1,Financiamiento!$F$32*12,Financiamiento!$F91))</f>
        <v>0</v>
      </c>
    </row>
    <row r="125" spans="1:62">
      <c r="A125" s="338">
        <v>50</v>
      </c>
      <c r="B125" s="337" t="s">
        <v>329</v>
      </c>
      <c r="AZ125" s="338">
        <f>-IF(Financiamiento!$F$32*12+$A124&lt;=pagoint!AZ$11,0,IPMT(Financiamiento!$F$28/12,1,Financiamiento!$F$32*12,Financiamiento!$F92))</f>
        <v>0</v>
      </c>
      <c r="BA125" s="338">
        <f>-IF(Financiamiento!$F$32*12+$A124&lt;=pagoint!BA$11,0,IPMT(Financiamiento!$F$28/12,1,Financiamiento!$F$32*12,Financiamiento!$F92))</f>
        <v>0</v>
      </c>
      <c r="BB125" s="338">
        <f>-IF(Financiamiento!$F$32*12+$A124&lt;=pagoint!BB$11,0,IPMT(Financiamiento!$F$28/12,1,Financiamiento!$F$32*12,Financiamiento!$F92))</f>
        <v>0</v>
      </c>
      <c r="BC125" s="338">
        <f>-IF(Financiamiento!$F$32*12+$A124&lt;=pagoint!BC$11,0,IPMT(Financiamiento!$F$28/12,1,Financiamiento!$F$32*12,Financiamiento!$F92))</f>
        <v>0</v>
      </c>
      <c r="BD125" s="338">
        <f>-IF(Financiamiento!$F$32*12+$A124&lt;=pagoint!BD$11,0,IPMT(Financiamiento!$F$28/12,1,Financiamiento!$F$32*12,Financiamiento!$F92))</f>
        <v>0</v>
      </c>
      <c r="BE125" s="338">
        <f>-IF(Financiamiento!$F$32*12+$A124&lt;=pagoint!BE$11,0,IPMT(Financiamiento!$F$28/12,1,Financiamiento!$F$32*12,Financiamiento!$F92))</f>
        <v>0</v>
      </c>
      <c r="BF125" s="338">
        <f>-IF(Financiamiento!$F$32*12+$A124&lt;=pagoint!BF$11,0,IPMT(Financiamiento!$F$28/12,1,Financiamiento!$F$32*12,Financiamiento!$F92))</f>
        <v>0</v>
      </c>
      <c r="BG125" s="338">
        <f>-IF(Financiamiento!$F$32*12+$A124&lt;=pagoint!BG$11,0,IPMT(Financiamiento!$F$28/12,1,Financiamiento!$F$32*12,Financiamiento!$F92))</f>
        <v>0</v>
      </c>
      <c r="BH125" s="338">
        <f>-IF(Financiamiento!$F$32*12+$A124&lt;=pagoint!BH$11,0,IPMT(Financiamiento!$F$28/12,1,Financiamiento!$F$32*12,Financiamiento!$F92))</f>
        <v>0</v>
      </c>
      <c r="BI125" s="338">
        <f>-IF(Financiamiento!$F$32*12+$A124&lt;=pagoint!BI$11,0,IPMT(Financiamiento!$F$28/12,1,Financiamiento!$F$32*12,Financiamiento!$F92))</f>
        <v>0</v>
      </c>
      <c r="BJ125" s="338">
        <f>-IF(Financiamiento!$F$32*12+$A124&lt;=pagoint!BJ$11,0,IPMT(Financiamiento!$F$28/12,1,Financiamiento!$F$32*12,Financiamiento!$F92))</f>
        <v>0</v>
      </c>
    </row>
    <row r="126" spans="1:62">
      <c r="A126" s="338">
        <v>51</v>
      </c>
      <c r="B126" s="337" t="s">
        <v>330</v>
      </c>
      <c r="BA126" s="338">
        <f>-IF(Financiamiento!$F$32*12+$A125&lt;=pagoint!BA$11,0,IPMT(Financiamiento!$F$28/12,1,Financiamiento!$F$32*12,Financiamiento!$F93))</f>
        <v>0</v>
      </c>
      <c r="BB126" s="338">
        <f>-IF(Financiamiento!$F$32*12+$A125&lt;=pagoint!BB$11,0,IPMT(Financiamiento!$F$28/12,1,Financiamiento!$F$32*12,Financiamiento!$F93))</f>
        <v>0</v>
      </c>
      <c r="BC126" s="338">
        <f>-IF(Financiamiento!$F$32*12+$A125&lt;=pagoint!BC$11,0,IPMT(Financiamiento!$F$28/12,1,Financiamiento!$F$32*12,Financiamiento!$F93))</f>
        <v>0</v>
      </c>
      <c r="BD126" s="338">
        <f>-IF(Financiamiento!$F$32*12+$A125&lt;=pagoint!BD$11,0,IPMT(Financiamiento!$F$28/12,1,Financiamiento!$F$32*12,Financiamiento!$F93))</f>
        <v>0</v>
      </c>
      <c r="BE126" s="338">
        <f>-IF(Financiamiento!$F$32*12+$A125&lt;=pagoint!BE$11,0,IPMT(Financiamiento!$F$28/12,1,Financiamiento!$F$32*12,Financiamiento!$F93))</f>
        <v>0</v>
      </c>
      <c r="BF126" s="338">
        <f>-IF(Financiamiento!$F$32*12+$A125&lt;=pagoint!BF$11,0,IPMT(Financiamiento!$F$28/12,1,Financiamiento!$F$32*12,Financiamiento!$F93))</f>
        <v>0</v>
      </c>
      <c r="BG126" s="338">
        <f>-IF(Financiamiento!$F$32*12+$A125&lt;=pagoint!BG$11,0,IPMT(Financiamiento!$F$28/12,1,Financiamiento!$F$32*12,Financiamiento!$F93))</f>
        <v>0</v>
      </c>
      <c r="BH126" s="338">
        <f>-IF(Financiamiento!$F$32*12+$A125&lt;=pagoint!BH$11,0,IPMT(Financiamiento!$F$28/12,1,Financiamiento!$F$32*12,Financiamiento!$F93))</f>
        <v>0</v>
      </c>
      <c r="BI126" s="338">
        <f>-IF(Financiamiento!$F$32*12+$A125&lt;=pagoint!BI$11,0,IPMT(Financiamiento!$F$28/12,1,Financiamiento!$F$32*12,Financiamiento!$F93))</f>
        <v>0</v>
      </c>
      <c r="BJ126" s="338">
        <f>-IF(Financiamiento!$F$32*12+$A125&lt;=pagoint!BJ$11,0,IPMT(Financiamiento!$F$28/12,1,Financiamiento!$F$32*12,Financiamiento!$F93))</f>
        <v>0</v>
      </c>
    </row>
    <row r="127" spans="1:62">
      <c r="A127" s="338">
        <v>52</v>
      </c>
      <c r="B127" s="337" t="s">
        <v>331</v>
      </c>
      <c r="BB127" s="338">
        <f>-IF(Financiamiento!$F$32*12+$A126&lt;=pagoint!BB$11,0,IPMT(Financiamiento!$F$28/12,1,Financiamiento!$F$32*12,Financiamiento!$F94))</f>
        <v>0</v>
      </c>
      <c r="BC127" s="338">
        <f>-IF(Financiamiento!$F$32*12+$A126&lt;=pagoint!BC$11,0,IPMT(Financiamiento!$F$28/12,1,Financiamiento!$F$32*12,Financiamiento!$F94))</f>
        <v>0</v>
      </c>
      <c r="BD127" s="338">
        <f>-IF(Financiamiento!$F$32*12+$A126&lt;=pagoint!BD$11,0,IPMT(Financiamiento!$F$28/12,1,Financiamiento!$F$32*12,Financiamiento!$F94))</f>
        <v>0</v>
      </c>
      <c r="BE127" s="338">
        <f>-IF(Financiamiento!$F$32*12+$A126&lt;=pagoint!BE$11,0,IPMT(Financiamiento!$F$28/12,1,Financiamiento!$F$32*12,Financiamiento!$F94))</f>
        <v>0</v>
      </c>
      <c r="BF127" s="338">
        <f>-IF(Financiamiento!$F$32*12+$A126&lt;=pagoint!BF$11,0,IPMT(Financiamiento!$F$28/12,1,Financiamiento!$F$32*12,Financiamiento!$F94))</f>
        <v>0</v>
      </c>
      <c r="BG127" s="338">
        <f>-IF(Financiamiento!$F$32*12+$A126&lt;=pagoint!BG$11,0,IPMT(Financiamiento!$F$28/12,1,Financiamiento!$F$32*12,Financiamiento!$F94))</f>
        <v>0</v>
      </c>
      <c r="BH127" s="338">
        <f>-IF(Financiamiento!$F$32*12+$A126&lt;=pagoint!BH$11,0,IPMT(Financiamiento!$F$28/12,1,Financiamiento!$F$32*12,Financiamiento!$F94))</f>
        <v>0</v>
      </c>
      <c r="BI127" s="338">
        <f>-IF(Financiamiento!$F$32*12+$A126&lt;=pagoint!BI$11,0,IPMT(Financiamiento!$F$28/12,1,Financiamiento!$F$32*12,Financiamiento!$F94))</f>
        <v>0</v>
      </c>
      <c r="BJ127" s="338">
        <f>-IF(Financiamiento!$F$32*12+$A126&lt;=pagoint!BJ$11,0,IPMT(Financiamiento!$F$28/12,1,Financiamiento!$F$32*12,Financiamiento!$F94))</f>
        <v>0</v>
      </c>
    </row>
    <row r="128" spans="1:62">
      <c r="A128" s="338">
        <v>53</v>
      </c>
      <c r="B128" s="337" t="s">
        <v>332</v>
      </c>
      <c r="BC128" s="338">
        <f>-IF(Financiamiento!$F$32*12+$A127&lt;=pagoint!BC$11,0,IPMT(Financiamiento!$F$28/12,1,Financiamiento!$F$32*12,Financiamiento!$F95))</f>
        <v>0</v>
      </c>
      <c r="BD128" s="338">
        <f>-IF(Financiamiento!$F$32*12+$A127&lt;=pagoint!BD$11,0,IPMT(Financiamiento!$F$28/12,1,Financiamiento!$F$32*12,Financiamiento!$F95))</f>
        <v>0</v>
      </c>
      <c r="BE128" s="338">
        <f>-IF(Financiamiento!$F$32*12+$A127&lt;=pagoint!BE$11,0,IPMT(Financiamiento!$F$28/12,1,Financiamiento!$F$32*12,Financiamiento!$F95))</f>
        <v>0</v>
      </c>
      <c r="BF128" s="338">
        <f>-IF(Financiamiento!$F$32*12+$A127&lt;=pagoint!BF$11,0,IPMT(Financiamiento!$F$28/12,1,Financiamiento!$F$32*12,Financiamiento!$F95))</f>
        <v>0</v>
      </c>
      <c r="BG128" s="338">
        <f>-IF(Financiamiento!$F$32*12+$A127&lt;=pagoint!BG$11,0,IPMT(Financiamiento!$F$28/12,1,Financiamiento!$F$32*12,Financiamiento!$F95))</f>
        <v>0</v>
      </c>
      <c r="BH128" s="338">
        <f>-IF(Financiamiento!$F$32*12+$A127&lt;=pagoint!BH$11,0,IPMT(Financiamiento!$F$28/12,1,Financiamiento!$F$32*12,Financiamiento!$F95))</f>
        <v>0</v>
      </c>
      <c r="BI128" s="338">
        <f>-IF(Financiamiento!$F$32*12+$A127&lt;=pagoint!BI$11,0,IPMT(Financiamiento!$F$28/12,1,Financiamiento!$F$32*12,Financiamiento!$F95))</f>
        <v>0</v>
      </c>
      <c r="BJ128" s="338">
        <f>-IF(Financiamiento!$F$32*12+$A127&lt;=pagoint!BJ$11,0,IPMT(Financiamiento!$F$28/12,1,Financiamiento!$F$32*12,Financiamiento!$F95))</f>
        <v>0</v>
      </c>
    </row>
    <row r="129" spans="1:62">
      <c r="A129" s="338">
        <v>54</v>
      </c>
      <c r="B129" s="337" t="s">
        <v>333</v>
      </c>
      <c r="BD129" s="338">
        <f>-IF(Financiamiento!$F$32*12+$A128&lt;=pagoint!BD$11,0,IPMT(Financiamiento!$F$28/12,1,Financiamiento!$F$32*12,Financiamiento!$F96))</f>
        <v>0</v>
      </c>
      <c r="BE129" s="338">
        <f>-IF(Financiamiento!$F$32*12+$A128&lt;=pagoint!BE$11,0,IPMT(Financiamiento!$F$28/12,1,Financiamiento!$F$32*12,Financiamiento!$F96))</f>
        <v>0</v>
      </c>
      <c r="BF129" s="338">
        <f>-IF(Financiamiento!$F$32*12+$A128&lt;=pagoint!BF$11,0,IPMT(Financiamiento!$F$28/12,1,Financiamiento!$F$32*12,Financiamiento!$F96))</f>
        <v>0</v>
      </c>
      <c r="BG129" s="338">
        <f>-IF(Financiamiento!$F$32*12+$A128&lt;=pagoint!BG$11,0,IPMT(Financiamiento!$F$28/12,1,Financiamiento!$F$32*12,Financiamiento!$F96))</f>
        <v>0</v>
      </c>
      <c r="BH129" s="338">
        <f>-IF(Financiamiento!$F$32*12+$A128&lt;=pagoint!BH$11,0,IPMT(Financiamiento!$F$28/12,1,Financiamiento!$F$32*12,Financiamiento!$F96))</f>
        <v>0</v>
      </c>
      <c r="BI129" s="338">
        <f>-IF(Financiamiento!$F$32*12+$A128&lt;=pagoint!BI$11,0,IPMT(Financiamiento!$F$28/12,1,Financiamiento!$F$32*12,Financiamiento!$F96))</f>
        <v>0</v>
      </c>
      <c r="BJ129" s="338">
        <f>-IF(Financiamiento!$F$32*12+$A128&lt;=pagoint!BJ$11,0,IPMT(Financiamiento!$F$28/12,1,Financiamiento!$F$32*12,Financiamiento!$F96))</f>
        <v>0</v>
      </c>
    </row>
    <row r="130" spans="1:62">
      <c r="A130" s="338">
        <v>55</v>
      </c>
      <c r="B130" s="337" t="s">
        <v>334</v>
      </c>
      <c r="BE130" s="338">
        <f>-IF(Financiamiento!$F$32*12+$A129&lt;=pagoint!BE$11,0,IPMT(Financiamiento!$F$28/12,1,Financiamiento!$F$32*12,Financiamiento!$F97))</f>
        <v>0</v>
      </c>
      <c r="BF130" s="338">
        <f>-IF(Financiamiento!$F$32*12+$A129&lt;=pagoint!BF$11,0,IPMT(Financiamiento!$F$28/12,1,Financiamiento!$F$32*12,Financiamiento!$F97))</f>
        <v>0</v>
      </c>
      <c r="BG130" s="338">
        <f>-IF(Financiamiento!$F$32*12+$A129&lt;=pagoint!BG$11,0,IPMT(Financiamiento!$F$28/12,1,Financiamiento!$F$32*12,Financiamiento!$F97))</f>
        <v>0</v>
      </c>
      <c r="BH130" s="338">
        <f>-IF(Financiamiento!$F$32*12+$A129&lt;=pagoint!BH$11,0,IPMT(Financiamiento!$F$28/12,1,Financiamiento!$F$32*12,Financiamiento!$F97))</f>
        <v>0</v>
      </c>
      <c r="BI130" s="338">
        <f>-IF(Financiamiento!$F$32*12+$A129&lt;=pagoint!BI$11,0,IPMT(Financiamiento!$F$28/12,1,Financiamiento!$F$32*12,Financiamiento!$F97))</f>
        <v>0</v>
      </c>
      <c r="BJ130" s="338">
        <f>-IF(Financiamiento!$F$32*12+$A129&lt;=pagoint!BJ$11,0,IPMT(Financiamiento!$F$28/12,1,Financiamiento!$F$32*12,Financiamiento!$F97))</f>
        <v>0</v>
      </c>
    </row>
    <row r="131" spans="1:62">
      <c r="A131" s="338">
        <v>56</v>
      </c>
      <c r="B131" s="337" t="s">
        <v>335</v>
      </c>
      <c r="BF131" s="338">
        <f>-IF(Financiamiento!$F$32*12+$A130&lt;=pagoint!BF$11,0,IPMT(Financiamiento!$F$28/12,1,Financiamiento!$F$32*12,Financiamiento!$F98))</f>
        <v>0</v>
      </c>
      <c r="BG131" s="338">
        <f>-IF(Financiamiento!$F$32*12+$A130&lt;=pagoint!BG$11,0,IPMT(Financiamiento!$F$28/12,1,Financiamiento!$F$32*12,Financiamiento!$F98))</f>
        <v>0</v>
      </c>
      <c r="BH131" s="338">
        <f>-IF(Financiamiento!$F$32*12+$A130&lt;=pagoint!BH$11,0,IPMT(Financiamiento!$F$28/12,1,Financiamiento!$F$32*12,Financiamiento!$F98))</f>
        <v>0</v>
      </c>
      <c r="BI131" s="338">
        <f>-IF(Financiamiento!$F$32*12+$A130&lt;=pagoint!BI$11,0,IPMT(Financiamiento!$F$28/12,1,Financiamiento!$F$32*12,Financiamiento!$F98))</f>
        <v>0</v>
      </c>
      <c r="BJ131" s="338">
        <f>-IF(Financiamiento!$F$32*12+$A130&lt;=pagoint!BJ$11,0,IPMT(Financiamiento!$F$28/12,1,Financiamiento!$F$32*12,Financiamiento!$F98))</f>
        <v>0</v>
      </c>
    </row>
    <row r="132" spans="1:62">
      <c r="A132" s="338">
        <v>57</v>
      </c>
      <c r="B132" s="337" t="s">
        <v>336</v>
      </c>
      <c r="BG132" s="338">
        <f>-IF(Financiamiento!$F$32*12+$A131&lt;=pagoint!BG$11,0,IPMT(Financiamiento!$F$28/12,1,Financiamiento!$F$32*12,Financiamiento!$F99))</f>
        <v>0</v>
      </c>
      <c r="BH132" s="338">
        <f>-IF(Financiamiento!$F$32*12+$A131&lt;=pagoint!BH$11,0,IPMT(Financiamiento!$F$28/12,1,Financiamiento!$F$32*12,Financiamiento!$F99))</f>
        <v>0</v>
      </c>
      <c r="BI132" s="338">
        <f>-IF(Financiamiento!$F$32*12+$A131&lt;=pagoint!BI$11,0,IPMT(Financiamiento!$F$28/12,1,Financiamiento!$F$32*12,Financiamiento!$F99))</f>
        <v>0</v>
      </c>
      <c r="BJ132" s="338">
        <f>-IF(Financiamiento!$F$32*12+$A131&lt;=pagoint!BJ$11,0,IPMT(Financiamiento!$F$28/12,1,Financiamiento!$F$32*12,Financiamiento!$F99))</f>
        <v>0</v>
      </c>
    </row>
    <row r="133" spans="1:62">
      <c r="A133" s="338">
        <v>58</v>
      </c>
      <c r="B133" s="337" t="s">
        <v>337</v>
      </c>
      <c r="BH133" s="338">
        <f>-IF(Financiamiento!$F$32*12+$A132&lt;=pagoint!BH$11,0,IPMT(Financiamiento!$F$28/12,1,Financiamiento!$F$32*12,Financiamiento!$F100))</f>
        <v>0</v>
      </c>
      <c r="BI133" s="338">
        <f>-IF(Financiamiento!$F$32*12+$A132&lt;=pagoint!BI$11,0,IPMT(Financiamiento!$F$28/12,1,Financiamiento!$F$32*12,Financiamiento!$F100))</f>
        <v>0</v>
      </c>
      <c r="BJ133" s="338">
        <f>-IF(Financiamiento!$F$32*12+$A132&lt;=pagoint!BJ$11,0,IPMT(Financiamiento!$F$28/12,1,Financiamiento!$F$32*12,Financiamiento!$F100))</f>
        <v>0</v>
      </c>
    </row>
    <row r="134" spans="1:62">
      <c r="A134" s="338">
        <v>59</v>
      </c>
      <c r="B134" s="337" t="s">
        <v>338</v>
      </c>
      <c r="BI134" s="338">
        <f>-IF(Financiamiento!$F$32*12+$A133&lt;=pagoint!BI$11,0,IPMT(Financiamiento!$F$28/12,1,Financiamiento!$F$32*12,Financiamiento!$F101))</f>
        <v>0</v>
      </c>
      <c r="BJ134" s="338">
        <f>-IF(Financiamiento!$F$32*12+$A133&lt;=pagoint!BJ$11,0,IPMT(Financiamiento!$F$28/12,1,Financiamiento!$F$32*12,Financiamiento!$F101))</f>
        <v>0</v>
      </c>
    </row>
    <row r="135" spans="1:62">
      <c r="A135" s="338">
        <v>60</v>
      </c>
      <c r="B135" s="337" t="s">
        <v>339</v>
      </c>
      <c r="BJ135" s="338">
        <f>-IF(Financiamiento!$F$32*12+$A134&lt;=pagoint!BJ$11,0,IPMT(Financiamiento!$F$28/12,1,Financiamiento!$F$32*12,Financiamiento!$F102))</f>
        <v>0</v>
      </c>
    </row>
  </sheetData>
  <dataConsolidate/>
  <phoneticPr fontId="18" type="noConversion"/>
  <pageMargins left="0.75" right="0.75" top="1" bottom="1" header="0" footer="0"/>
  <pageSetup orientation="portrait" r:id="rId1"/>
  <headerFooter alignWithMargins="0"/>
</worksheet>
</file>

<file path=xl/worksheets/sheet11.xml><?xml version="1.0" encoding="utf-8"?>
<worksheet xmlns="http://schemas.openxmlformats.org/spreadsheetml/2006/main" xmlns:r="http://schemas.openxmlformats.org/officeDocument/2006/relationships">
  <dimension ref="B1:BQ189"/>
  <sheetViews>
    <sheetView showGridLines="0" workbookViewId="0">
      <pane xSplit="3" ySplit="2" topLeftCell="D3" activePane="bottomRight" state="frozen"/>
      <selection pane="topRight" activeCell="D1" sqref="D1"/>
      <selection pane="bottomLeft" activeCell="A2" sqref="A2"/>
      <selection pane="bottomRight"/>
    </sheetView>
  </sheetViews>
  <sheetFormatPr baseColWidth="10" defaultColWidth="0" defaultRowHeight="11.25" zeroHeight="1" outlineLevelCol="1"/>
  <cols>
    <col min="1" max="2" width="3" style="369" customWidth="1"/>
    <col min="3" max="3" width="30.28515625" style="369" customWidth="1"/>
    <col min="4" max="4" width="5.7109375" style="369" customWidth="1" outlineLevel="1"/>
    <col min="5" max="5" width="10.85546875" style="369" customWidth="1" outlineLevel="1"/>
    <col min="6" max="6" width="10" style="369" customWidth="1" outlineLevel="1"/>
    <col min="7" max="7" width="10" style="369" customWidth="1" outlineLevel="1" collapsed="1"/>
    <col min="8" max="9" width="10" style="369" customWidth="1" outlineLevel="1"/>
    <col min="10" max="10" width="10" style="369" customWidth="1" outlineLevel="1" collapsed="1"/>
    <col min="11" max="15" width="10" style="369" customWidth="1" outlineLevel="1"/>
    <col min="16" max="16" width="10" style="369" customWidth="1" outlineLevel="1" collapsed="1"/>
    <col min="17" max="17" width="11.140625" style="369" customWidth="1"/>
    <col min="18" max="22" width="10.140625" style="369" customWidth="1" outlineLevel="1"/>
    <col min="23" max="23" width="11" style="369" customWidth="1" outlineLevel="1"/>
    <col min="24" max="29" width="10.140625" style="369" customWidth="1" outlineLevel="1"/>
    <col min="30" max="30" width="11.140625" style="369" customWidth="1"/>
    <col min="31" max="41" width="10.140625" style="369" customWidth="1" outlineLevel="1"/>
    <col min="42" max="42" width="10.140625" style="369" customWidth="1" outlineLevel="1" collapsed="1"/>
    <col min="43" max="43" width="11.140625" style="369" customWidth="1"/>
    <col min="44" max="54" width="10.140625" style="369" customWidth="1" outlineLevel="1"/>
    <col min="55" max="55" width="10.140625" style="369" customWidth="1" outlineLevel="1" collapsed="1"/>
    <col min="56" max="56" width="11.140625" style="369" customWidth="1"/>
    <col min="57" max="61" width="10.140625" style="369" customWidth="1" outlineLevel="1"/>
    <col min="62" max="67" width="11.42578125" style="369" customWidth="1" outlineLevel="1"/>
    <col min="68" max="68" width="11.42578125" style="369" customWidth="1" outlineLevel="1" collapsed="1"/>
    <col min="69" max="69" width="11.140625" style="369" customWidth="1"/>
    <col min="70" max="70" width="11.42578125" style="369" customWidth="1"/>
    <col min="71" max="16384" width="0" style="369" hidden="1"/>
  </cols>
  <sheetData>
    <row r="1" spans="2:69">
      <c r="Q1" s="370" t="s">
        <v>566</v>
      </c>
      <c r="AD1" s="370" t="s">
        <v>570</v>
      </c>
      <c r="AQ1" s="370" t="s">
        <v>569</v>
      </c>
      <c r="BD1" s="370" t="s">
        <v>568</v>
      </c>
      <c r="BQ1" s="370" t="s">
        <v>567</v>
      </c>
    </row>
    <row r="2" spans="2:69" ht="12" thickBot="1">
      <c r="D2" s="370" t="s">
        <v>423</v>
      </c>
      <c r="E2" s="370" t="s">
        <v>422</v>
      </c>
      <c r="F2" s="370" t="s">
        <v>157</v>
      </c>
      <c r="G2" s="370" t="s">
        <v>158</v>
      </c>
      <c r="H2" s="370" t="s">
        <v>159</v>
      </c>
      <c r="I2" s="370" t="s">
        <v>160</v>
      </c>
      <c r="J2" s="370" t="s">
        <v>161</v>
      </c>
      <c r="K2" s="370" t="s">
        <v>162</v>
      </c>
      <c r="L2" s="370" t="s">
        <v>163</v>
      </c>
      <c r="M2" s="370" t="s">
        <v>164</v>
      </c>
      <c r="N2" s="370" t="s">
        <v>165</v>
      </c>
      <c r="O2" s="370" t="s">
        <v>166</v>
      </c>
      <c r="P2" s="370" t="s">
        <v>167</v>
      </c>
      <c r="Q2" s="370" t="s">
        <v>565</v>
      </c>
      <c r="R2" s="370" t="s">
        <v>168</v>
      </c>
      <c r="S2" s="370" t="s">
        <v>169</v>
      </c>
      <c r="T2" s="370" t="s">
        <v>170</v>
      </c>
      <c r="U2" s="370" t="s">
        <v>171</v>
      </c>
      <c r="V2" s="370" t="s">
        <v>172</v>
      </c>
      <c r="W2" s="370" t="s">
        <v>173</v>
      </c>
      <c r="X2" s="370" t="s">
        <v>174</v>
      </c>
      <c r="Y2" s="370" t="s">
        <v>175</v>
      </c>
      <c r="Z2" s="370" t="s">
        <v>176</v>
      </c>
      <c r="AA2" s="370" t="s">
        <v>177</v>
      </c>
      <c r="AB2" s="370" t="s">
        <v>178</v>
      </c>
      <c r="AC2" s="370" t="s">
        <v>179</v>
      </c>
      <c r="AD2" s="370" t="s">
        <v>565</v>
      </c>
      <c r="AE2" s="370" t="s">
        <v>180</v>
      </c>
      <c r="AF2" s="370" t="s">
        <v>181</v>
      </c>
      <c r="AG2" s="370" t="s">
        <v>182</v>
      </c>
      <c r="AH2" s="370" t="s">
        <v>183</v>
      </c>
      <c r="AI2" s="370" t="s">
        <v>184</v>
      </c>
      <c r="AJ2" s="370" t="s">
        <v>185</v>
      </c>
      <c r="AK2" s="370" t="s">
        <v>186</v>
      </c>
      <c r="AL2" s="370" t="s">
        <v>187</v>
      </c>
      <c r="AM2" s="370" t="s">
        <v>188</v>
      </c>
      <c r="AN2" s="370" t="s">
        <v>189</v>
      </c>
      <c r="AO2" s="370" t="s">
        <v>190</v>
      </c>
      <c r="AP2" s="370" t="s">
        <v>191</v>
      </c>
      <c r="AQ2" s="370" t="s">
        <v>565</v>
      </c>
      <c r="AR2" s="370" t="s">
        <v>316</v>
      </c>
      <c r="AS2" s="370" t="s">
        <v>317</v>
      </c>
      <c r="AT2" s="370" t="s">
        <v>318</v>
      </c>
      <c r="AU2" s="370" t="s">
        <v>319</v>
      </c>
      <c r="AV2" s="370" t="s">
        <v>320</v>
      </c>
      <c r="AW2" s="370" t="s">
        <v>321</v>
      </c>
      <c r="AX2" s="370" t="s">
        <v>322</v>
      </c>
      <c r="AY2" s="370" t="s">
        <v>323</v>
      </c>
      <c r="AZ2" s="370" t="s">
        <v>324</v>
      </c>
      <c r="BA2" s="370" t="s">
        <v>325</v>
      </c>
      <c r="BB2" s="370" t="s">
        <v>326</v>
      </c>
      <c r="BC2" s="370" t="s">
        <v>327</v>
      </c>
      <c r="BD2" s="370" t="s">
        <v>565</v>
      </c>
      <c r="BE2" s="370" t="s">
        <v>328</v>
      </c>
      <c r="BF2" s="370" t="s">
        <v>329</v>
      </c>
      <c r="BG2" s="370" t="s">
        <v>330</v>
      </c>
      <c r="BH2" s="370" t="s">
        <v>331</v>
      </c>
      <c r="BI2" s="370" t="s">
        <v>332</v>
      </c>
      <c r="BJ2" s="370" t="s">
        <v>333</v>
      </c>
      <c r="BK2" s="370" t="s">
        <v>334</v>
      </c>
      <c r="BL2" s="370" t="s">
        <v>335</v>
      </c>
      <c r="BM2" s="370" t="s">
        <v>336</v>
      </c>
      <c r="BN2" s="370" t="s">
        <v>337</v>
      </c>
      <c r="BO2" s="370" t="s">
        <v>338</v>
      </c>
      <c r="BP2" s="370" t="s">
        <v>339</v>
      </c>
      <c r="BQ2" s="370" t="s">
        <v>565</v>
      </c>
    </row>
    <row r="3" spans="2:69" ht="13.5" thickBot="1">
      <c r="B3" s="377"/>
      <c r="C3" s="372">
        <f>Ingresos!E4</f>
        <v>0</v>
      </c>
      <c r="D3" s="374"/>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483"/>
      <c r="AR3" s="483"/>
      <c r="AS3" s="483"/>
      <c r="AT3" s="483"/>
      <c r="AU3" s="483"/>
      <c r="AV3" s="483"/>
      <c r="AW3" s="483"/>
      <c r="AX3" s="483"/>
      <c r="AY3" s="483"/>
      <c r="AZ3" s="483"/>
      <c r="BA3" s="483"/>
      <c r="BB3" s="483"/>
      <c r="BC3" s="483"/>
      <c r="BD3" s="483"/>
      <c r="BE3" s="483"/>
      <c r="BF3" s="483"/>
      <c r="BG3" s="483"/>
      <c r="BH3" s="483"/>
      <c r="BI3" s="483"/>
      <c r="BJ3" s="483"/>
      <c r="BK3" s="483"/>
      <c r="BL3" s="483"/>
      <c r="BM3" s="483"/>
      <c r="BN3" s="483"/>
      <c r="BO3" s="483"/>
      <c r="BP3" s="483"/>
      <c r="BQ3" s="483"/>
    </row>
    <row r="4" spans="2:69" ht="18.75" customHeight="1">
      <c r="B4" s="377"/>
      <c r="C4" s="374" t="s">
        <v>430</v>
      </c>
      <c r="D4" s="375"/>
      <c r="E4" s="376"/>
      <c r="F4" s="376"/>
      <c r="G4" s="376"/>
      <c r="H4" s="376"/>
      <c r="I4" s="376"/>
      <c r="J4" s="376"/>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77"/>
      <c r="BA4" s="377"/>
      <c r="BB4" s="377"/>
      <c r="BC4" s="377"/>
      <c r="BD4" s="377"/>
      <c r="BE4" s="377"/>
      <c r="BF4" s="377"/>
      <c r="BG4" s="377"/>
      <c r="BH4" s="377"/>
      <c r="BI4" s="377"/>
      <c r="BJ4" s="377"/>
      <c r="BK4" s="377"/>
      <c r="BL4" s="377"/>
      <c r="BM4" s="377"/>
      <c r="BN4" s="377"/>
      <c r="BO4" s="377"/>
      <c r="BP4" s="377"/>
      <c r="BQ4" s="377"/>
    </row>
    <row r="5" spans="2:69">
      <c r="B5" s="377"/>
      <c r="C5" s="378"/>
      <c r="D5" s="378"/>
      <c r="E5" s="377"/>
      <c r="F5" s="377"/>
      <c r="G5" s="377"/>
      <c r="H5" s="377"/>
      <c r="I5" s="377"/>
      <c r="J5" s="377"/>
      <c r="K5" s="377"/>
      <c r="L5" s="377"/>
      <c r="M5" s="377"/>
      <c r="N5" s="377"/>
      <c r="O5" s="377"/>
      <c r="P5" s="377"/>
      <c r="Q5" s="377"/>
      <c r="R5" s="377"/>
      <c r="S5" s="377"/>
      <c r="T5" s="377"/>
      <c r="U5" s="377"/>
      <c r="V5" s="377"/>
      <c r="W5" s="377"/>
      <c r="X5" s="377"/>
      <c r="Y5" s="377"/>
      <c r="Z5" s="377"/>
      <c r="AA5" s="377"/>
      <c r="AB5" s="377"/>
      <c r="AC5" s="377"/>
      <c r="AD5" s="377"/>
      <c r="AE5" s="377"/>
      <c r="AF5" s="377"/>
      <c r="AG5" s="377"/>
      <c r="AH5" s="377"/>
      <c r="AI5" s="377"/>
      <c r="AJ5" s="377"/>
      <c r="AK5" s="377"/>
      <c r="AL5" s="377"/>
      <c r="AM5" s="377"/>
      <c r="AN5" s="377"/>
      <c r="AO5" s="377"/>
      <c r="AP5" s="377"/>
      <c r="AQ5" s="377"/>
      <c r="AR5" s="377"/>
      <c r="AS5" s="377"/>
      <c r="AT5" s="377"/>
      <c r="AU5" s="377"/>
      <c r="AV5" s="377"/>
      <c r="AW5" s="377"/>
      <c r="AX5" s="377"/>
      <c r="AY5" s="377"/>
      <c r="AZ5" s="377"/>
      <c r="BA5" s="377"/>
      <c r="BB5" s="377"/>
      <c r="BC5" s="377"/>
      <c r="BD5" s="377"/>
      <c r="BE5" s="377"/>
      <c r="BF5" s="377"/>
      <c r="BG5" s="377"/>
      <c r="BH5" s="377"/>
      <c r="BI5" s="377"/>
      <c r="BJ5" s="377"/>
      <c r="BK5" s="377"/>
      <c r="BL5" s="377"/>
      <c r="BM5" s="377"/>
      <c r="BN5" s="377"/>
      <c r="BO5" s="377"/>
      <c r="BP5" s="377"/>
      <c r="BQ5" s="377"/>
    </row>
    <row r="6" spans="2:69" s="381" customFormat="1">
      <c r="B6" s="377"/>
      <c r="C6" s="378" t="s">
        <v>343</v>
      </c>
      <c r="D6" s="379"/>
      <c r="E6" s="380"/>
      <c r="F6" s="380"/>
      <c r="G6" s="380"/>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0"/>
      <c r="AY6" s="380"/>
      <c r="AZ6" s="380"/>
      <c r="BA6" s="380"/>
      <c r="BB6" s="380"/>
      <c r="BC6" s="380"/>
      <c r="BD6" s="380"/>
      <c r="BE6" s="380"/>
      <c r="BF6" s="380"/>
      <c r="BG6" s="380"/>
      <c r="BH6" s="380"/>
      <c r="BI6" s="380"/>
      <c r="BJ6" s="380"/>
      <c r="BK6" s="380"/>
      <c r="BL6" s="380"/>
      <c r="BM6" s="380"/>
      <c r="BN6" s="380"/>
      <c r="BO6" s="380"/>
      <c r="BP6" s="380"/>
      <c r="BQ6" s="380"/>
    </row>
    <row r="7" spans="2:69" s="381" customFormat="1">
      <c r="B7" s="377"/>
      <c r="C7" s="382" t="s">
        <v>313</v>
      </c>
      <c r="D7" s="382"/>
      <c r="E7" s="383"/>
      <c r="F7" s="383"/>
      <c r="G7" s="383"/>
      <c r="H7" s="383"/>
      <c r="I7" s="383"/>
      <c r="J7" s="383"/>
      <c r="K7" s="383"/>
      <c r="L7" s="384"/>
      <c r="M7" s="383"/>
      <c r="N7" s="383"/>
      <c r="O7" s="383"/>
      <c r="P7" s="383"/>
      <c r="Q7" s="383"/>
      <c r="R7" s="383"/>
      <c r="S7" s="383"/>
      <c r="T7" s="383"/>
      <c r="U7" s="383"/>
      <c r="V7" s="383"/>
      <c r="W7" s="383"/>
      <c r="X7" s="383"/>
      <c r="Y7" s="383"/>
      <c r="Z7" s="383"/>
      <c r="AA7" s="383"/>
      <c r="AB7" s="383"/>
      <c r="AC7" s="383"/>
      <c r="AD7" s="383"/>
      <c r="AE7" s="383"/>
      <c r="AF7" s="383"/>
      <c r="AG7" s="383"/>
      <c r="AH7" s="383"/>
      <c r="AI7" s="383"/>
      <c r="AJ7" s="383"/>
      <c r="AK7" s="383"/>
      <c r="AL7" s="383"/>
      <c r="AM7" s="383"/>
      <c r="AN7" s="383"/>
      <c r="AO7" s="383"/>
      <c r="AP7" s="383"/>
      <c r="AQ7" s="383"/>
      <c r="AR7" s="383"/>
      <c r="AS7" s="383"/>
      <c r="AT7" s="383"/>
      <c r="AU7" s="383"/>
      <c r="AV7" s="383"/>
      <c r="AW7" s="383"/>
      <c r="AX7" s="383"/>
      <c r="AY7" s="383"/>
      <c r="AZ7" s="383"/>
      <c r="BA7" s="383"/>
      <c r="BB7" s="383"/>
      <c r="BC7" s="383"/>
      <c r="BD7" s="383"/>
      <c r="BE7" s="383"/>
      <c r="BF7" s="383"/>
      <c r="BG7" s="383"/>
      <c r="BH7" s="383"/>
      <c r="BI7" s="383"/>
      <c r="BJ7" s="383"/>
      <c r="BK7" s="383"/>
      <c r="BL7" s="383"/>
      <c r="BM7" s="383"/>
      <c r="BN7" s="383"/>
      <c r="BO7" s="383"/>
      <c r="BP7" s="383"/>
      <c r="BQ7" s="383"/>
    </row>
    <row r="8" spans="2:69" s="381" customFormat="1">
      <c r="B8" s="377"/>
      <c r="C8" s="385" t="s">
        <v>314</v>
      </c>
      <c r="D8" s="385"/>
      <c r="E8" s="383">
        <f>IF(Ingresos!$O$12=TRUE,0,'Ventas Proyectadas'!B35)</f>
        <v>0</v>
      </c>
      <c r="F8" s="383">
        <f>IF(Ingresos!$O$12=TRUE,0,'Ventas Proyectadas'!C35)</f>
        <v>0</v>
      </c>
      <c r="G8" s="383">
        <f>IF(Ingresos!$O$12=TRUE,0,'Ventas Proyectadas'!D35)</f>
        <v>0</v>
      </c>
      <c r="H8" s="383">
        <f>IF(Ingresos!$O$12=TRUE,0,'Ventas Proyectadas'!E35)</f>
        <v>0</v>
      </c>
      <c r="I8" s="383">
        <f>IF(Ingresos!$O$12=TRUE,0,'Ventas Proyectadas'!F35)</f>
        <v>0</v>
      </c>
      <c r="J8" s="383">
        <f>IF(Ingresos!$O$12=TRUE,0,'Ventas Proyectadas'!G35)</f>
        <v>0</v>
      </c>
      <c r="K8" s="383">
        <f>IF(Ingresos!$O$12=TRUE,0,'Ventas Proyectadas'!H35)</f>
        <v>0</v>
      </c>
      <c r="L8" s="383">
        <f>IF(Ingresos!$O$12=TRUE,0,'Ventas Proyectadas'!I35)</f>
        <v>0</v>
      </c>
      <c r="M8" s="383">
        <f>IF(Ingresos!$O$12=TRUE,0,'Ventas Proyectadas'!J35)</f>
        <v>0</v>
      </c>
      <c r="N8" s="383">
        <f>IF(Ingresos!$O$12=TRUE,0,'Ventas Proyectadas'!K35)</f>
        <v>0</v>
      </c>
      <c r="O8" s="383">
        <f>IF(Ingresos!$O$12=TRUE,0,'Ventas Proyectadas'!L35)</f>
        <v>0</v>
      </c>
      <c r="P8" s="383">
        <f>IF(Ingresos!$O$12=TRUE,0,'Ventas Proyectadas'!M35)</f>
        <v>0</v>
      </c>
      <c r="Q8" s="383">
        <f>SUM(E8:P8)</f>
        <v>0</v>
      </c>
      <c r="R8" s="383">
        <f>IF(Ingresos!$O$12=TRUE,0,'Ventas Proyectadas'!B85)</f>
        <v>0</v>
      </c>
      <c r="S8" s="383">
        <f>IF(Ingresos!$O$12=TRUE,0,'Ventas Proyectadas'!C85)</f>
        <v>0</v>
      </c>
      <c r="T8" s="383">
        <f>IF(Ingresos!$O$12=TRUE,0,'Ventas Proyectadas'!D85)</f>
        <v>0</v>
      </c>
      <c r="U8" s="383">
        <f>IF(Ingresos!$O$12=TRUE,0,'Ventas Proyectadas'!E85)</f>
        <v>0</v>
      </c>
      <c r="V8" s="383">
        <f>IF(Ingresos!$O$12=TRUE,0,'Ventas Proyectadas'!F85)</f>
        <v>0</v>
      </c>
      <c r="W8" s="383">
        <f>IF(Ingresos!$O$12=TRUE,0,'Ventas Proyectadas'!G85)</f>
        <v>0</v>
      </c>
      <c r="X8" s="383">
        <f>IF(Ingresos!$O$12=TRUE,0,'Ventas Proyectadas'!H85)</f>
        <v>0</v>
      </c>
      <c r="Y8" s="383">
        <f>IF(Ingresos!$O$12=TRUE,0,'Ventas Proyectadas'!I85)</f>
        <v>0</v>
      </c>
      <c r="Z8" s="383">
        <f>IF(Ingresos!$O$12=TRUE,0,'Ventas Proyectadas'!J85)</f>
        <v>0</v>
      </c>
      <c r="AA8" s="383">
        <f>IF(Ingresos!$O$12=TRUE,0,'Ventas Proyectadas'!K85)</f>
        <v>0</v>
      </c>
      <c r="AB8" s="383">
        <f>IF(Ingresos!$O$12=TRUE,0,'Ventas Proyectadas'!L85)</f>
        <v>0</v>
      </c>
      <c r="AC8" s="383">
        <f>IF(Ingresos!$O$12=TRUE,0,'Ventas Proyectadas'!M85)</f>
        <v>0</v>
      </c>
      <c r="AD8" s="383">
        <f>SUM(R8:AC8)</f>
        <v>0</v>
      </c>
      <c r="AE8" s="383">
        <f>IF(Ingresos!$O$12=TRUE,0,'Ventas Proyectadas'!B136)</f>
        <v>0</v>
      </c>
      <c r="AF8" s="383">
        <f>IF(Ingresos!$O$12=TRUE,0,'Ventas Proyectadas'!C136)</f>
        <v>0</v>
      </c>
      <c r="AG8" s="383">
        <f>IF(Ingresos!$O$12=TRUE,0,'Ventas Proyectadas'!D136)</f>
        <v>0</v>
      </c>
      <c r="AH8" s="383">
        <f>IF(Ingresos!$O$12=TRUE,0,'Ventas Proyectadas'!E136)</f>
        <v>0</v>
      </c>
      <c r="AI8" s="383">
        <f>IF(Ingresos!$O$12=TRUE,0,'Ventas Proyectadas'!F136)</f>
        <v>0</v>
      </c>
      <c r="AJ8" s="383">
        <f>IF(Ingresos!$O$12=TRUE,0,'Ventas Proyectadas'!G136)</f>
        <v>0</v>
      </c>
      <c r="AK8" s="383">
        <f>IF(Ingresos!$O$12=TRUE,0,'Ventas Proyectadas'!H136)</f>
        <v>0</v>
      </c>
      <c r="AL8" s="383">
        <f>IF(Ingresos!$O$12=TRUE,0,'Ventas Proyectadas'!I136)</f>
        <v>0</v>
      </c>
      <c r="AM8" s="383">
        <f>IF(Ingresos!$O$12=TRUE,0,'Ventas Proyectadas'!J136)</f>
        <v>0</v>
      </c>
      <c r="AN8" s="383">
        <f>IF(Ingresos!$O$12=TRUE,0,'Ventas Proyectadas'!K136)</f>
        <v>0</v>
      </c>
      <c r="AO8" s="383">
        <f>IF(Ingresos!$O$12=TRUE,0,'Ventas Proyectadas'!L136)</f>
        <v>0</v>
      </c>
      <c r="AP8" s="383">
        <f>IF(Ingresos!$O$12=TRUE,0,'Ventas Proyectadas'!M136)</f>
        <v>0</v>
      </c>
      <c r="AQ8" s="383">
        <f>SUM(AE8:AP8)</f>
        <v>0</v>
      </c>
      <c r="AR8" s="383">
        <f>AP8*(1+'Ventas Proyectadas'!$B$177)</f>
        <v>0</v>
      </c>
      <c r="AS8" s="383">
        <f>AR8*(1+'Ventas Proyectadas'!$B$177)</f>
        <v>0</v>
      </c>
      <c r="AT8" s="383">
        <f>AS8*(1+'Ventas Proyectadas'!$B$177)</f>
        <v>0</v>
      </c>
      <c r="AU8" s="383">
        <f>AT8*(1+'Ventas Proyectadas'!$B$177)</f>
        <v>0</v>
      </c>
      <c r="AV8" s="383">
        <f>AU8*(1+'Ventas Proyectadas'!$B$177)</f>
        <v>0</v>
      </c>
      <c r="AW8" s="383">
        <f>AV8*(1+'Ventas Proyectadas'!$B$177)</f>
        <v>0</v>
      </c>
      <c r="AX8" s="383">
        <f>AW8*(1+'Ventas Proyectadas'!$B$177)</f>
        <v>0</v>
      </c>
      <c r="AY8" s="383">
        <f>AX8*(1+'Ventas Proyectadas'!$B$177)</f>
        <v>0</v>
      </c>
      <c r="AZ8" s="383">
        <f>AY8*(1+'Ventas Proyectadas'!$B$177)</f>
        <v>0</v>
      </c>
      <c r="BA8" s="383">
        <f>AZ8*(1+'Ventas Proyectadas'!$B$177)</f>
        <v>0</v>
      </c>
      <c r="BB8" s="383">
        <f>BA8*(1+'Ventas Proyectadas'!$B$177)</f>
        <v>0</v>
      </c>
      <c r="BC8" s="383">
        <f>BB8*(1+'Ventas Proyectadas'!$B$177)</f>
        <v>0</v>
      </c>
      <c r="BD8" s="383">
        <f>SUM(AR8:BC8)</f>
        <v>0</v>
      </c>
      <c r="BE8" s="383">
        <f>BC8*(1+'Ventas Proyectadas'!$B$178)</f>
        <v>0</v>
      </c>
      <c r="BF8" s="383">
        <f>BE8*(1+'Ventas Proyectadas'!$B$178)</f>
        <v>0</v>
      </c>
      <c r="BG8" s="383">
        <f>BF8*(1+'Ventas Proyectadas'!$B$178)</f>
        <v>0</v>
      </c>
      <c r="BH8" s="383">
        <f>BG8*(1+'Ventas Proyectadas'!$B$178)</f>
        <v>0</v>
      </c>
      <c r="BI8" s="383">
        <f>BH8*(1+'Ventas Proyectadas'!$B$178)</f>
        <v>0</v>
      </c>
      <c r="BJ8" s="383">
        <f>BI8*(1+'Ventas Proyectadas'!$B$178)</f>
        <v>0</v>
      </c>
      <c r="BK8" s="383">
        <f>BJ8*(1+'Ventas Proyectadas'!$B$178)</f>
        <v>0</v>
      </c>
      <c r="BL8" s="383">
        <f>BK8*(1+'Ventas Proyectadas'!$B$178)</f>
        <v>0</v>
      </c>
      <c r="BM8" s="383">
        <f>BL8*(1+'Ventas Proyectadas'!$B$178)</f>
        <v>0</v>
      </c>
      <c r="BN8" s="383">
        <f>BM8*(1+'Ventas Proyectadas'!$B$178)</f>
        <v>0</v>
      </c>
      <c r="BO8" s="383">
        <f>BN8*(1+'Ventas Proyectadas'!$B$178)</f>
        <v>0</v>
      </c>
      <c r="BP8" s="383">
        <f>BO8*(1+'Ventas Proyectadas'!$B$178)</f>
        <v>0</v>
      </c>
      <c r="BQ8" s="383">
        <f>SUM(BE8:BP8)</f>
        <v>0</v>
      </c>
    </row>
    <row r="9" spans="2:69" s="381" customFormat="1">
      <c r="B9" s="377"/>
      <c r="C9" s="385" t="s">
        <v>229</v>
      </c>
      <c r="D9" s="385"/>
      <c r="E9" s="383">
        <f>IF(Ingresos!$O$12=TRUE,0,'Ventas Proyectadas'!B46)</f>
        <v>0</v>
      </c>
      <c r="F9" s="383">
        <f>IF(Ingresos!$O$12=TRUE,0,'Ventas Proyectadas'!C46)</f>
        <v>0</v>
      </c>
      <c r="G9" s="383">
        <f>IF(Ingresos!$O$12=TRUE,0,'Ventas Proyectadas'!D46)</f>
        <v>0</v>
      </c>
      <c r="H9" s="383">
        <f>IF(Ingresos!$O$12=TRUE,0,'Ventas Proyectadas'!E46)</f>
        <v>0</v>
      </c>
      <c r="I9" s="383">
        <f>IF(Ingresos!$O$12=TRUE,0,'Ventas Proyectadas'!F46)</f>
        <v>0</v>
      </c>
      <c r="J9" s="383">
        <f>IF(Ingresos!$O$12=TRUE,0,'Ventas Proyectadas'!G46)</f>
        <v>0</v>
      </c>
      <c r="K9" s="383">
        <f>IF(Ingresos!$O$12=TRUE,0,'Ventas Proyectadas'!H46)</f>
        <v>0</v>
      </c>
      <c r="L9" s="383">
        <f>IF(Ingresos!$O$12=TRUE,0,'Ventas Proyectadas'!I46)</f>
        <v>0</v>
      </c>
      <c r="M9" s="383">
        <f>IF(Ingresos!$O$12=TRUE,0,'Ventas Proyectadas'!J46)</f>
        <v>0</v>
      </c>
      <c r="N9" s="383">
        <f>IF(Ingresos!$O$12=TRUE,0,'Ventas Proyectadas'!K46)</f>
        <v>0</v>
      </c>
      <c r="O9" s="383">
        <f>IF(Ingresos!$O$12=TRUE,0,'Ventas Proyectadas'!L46)</f>
        <v>0</v>
      </c>
      <c r="P9" s="383">
        <f>IF(Ingresos!$O$12=TRUE,0,'Ventas Proyectadas'!M46)</f>
        <v>0</v>
      </c>
      <c r="Q9" s="383">
        <f>SUM(E9:P9)</f>
        <v>0</v>
      </c>
      <c r="R9" s="383">
        <f>IF(Ingresos!$O$12=TRUE,0,'Ventas Proyectadas'!B96)</f>
        <v>0</v>
      </c>
      <c r="S9" s="383">
        <f>IF(Ingresos!$O$12=TRUE,0,'Ventas Proyectadas'!C96)</f>
        <v>0</v>
      </c>
      <c r="T9" s="383">
        <f>IF(Ingresos!$O$12=TRUE,0,'Ventas Proyectadas'!D96)</f>
        <v>0</v>
      </c>
      <c r="U9" s="383">
        <f>IF(Ingresos!$O$12=TRUE,0,'Ventas Proyectadas'!E96)</f>
        <v>0</v>
      </c>
      <c r="V9" s="383">
        <f>IF(Ingresos!$O$12=TRUE,0,'Ventas Proyectadas'!F96)</f>
        <v>0</v>
      </c>
      <c r="W9" s="383">
        <f>IF(Ingresos!$O$12=TRUE,0,'Ventas Proyectadas'!G96)</f>
        <v>0</v>
      </c>
      <c r="X9" s="383">
        <f>IF(Ingresos!$O$12=TRUE,0,'Ventas Proyectadas'!H96)</f>
        <v>0</v>
      </c>
      <c r="Y9" s="383">
        <f>IF(Ingresos!$O$12=TRUE,0,'Ventas Proyectadas'!I96)</f>
        <v>0</v>
      </c>
      <c r="Z9" s="383">
        <f>IF(Ingresos!$O$12=TRUE,0,'Ventas Proyectadas'!J96)</f>
        <v>0</v>
      </c>
      <c r="AA9" s="383">
        <f>IF(Ingresos!$O$12=TRUE,0,'Ventas Proyectadas'!K96)</f>
        <v>0</v>
      </c>
      <c r="AB9" s="383">
        <f>IF(Ingresos!$O$12=TRUE,0,'Ventas Proyectadas'!L96)</f>
        <v>0</v>
      </c>
      <c r="AC9" s="383">
        <f>IF(Ingresos!$O$12=TRUE,0,'Ventas Proyectadas'!M96)</f>
        <v>0</v>
      </c>
      <c r="AD9" s="383">
        <f>SUM(R9:AC9)</f>
        <v>0</v>
      </c>
      <c r="AE9" s="383">
        <f>IF(Ingresos!$O$12=TRUE,0,'Ventas Proyectadas'!B147)</f>
        <v>0</v>
      </c>
      <c r="AF9" s="383">
        <f>IF(Ingresos!$O$12=TRUE,0,'Ventas Proyectadas'!C147)</f>
        <v>0</v>
      </c>
      <c r="AG9" s="383">
        <f>IF(Ingresos!$O$12=TRUE,0,'Ventas Proyectadas'!D147)</f>
        <v>0</v>
      </c>
      <c r="AH9" s="383">
        <f>IF(Ingresos!$O$12=TRUE,0,'Ventas Proyectadas'!E147)</f>
        <v>0</v>
      </c>
      <c r="AI9" s="383">
        <f>IF(Ingresos!$O$12=TRUE,0,'Ventas Proyectadas'!F147)</f>
        <v>0</v>
      </c>
      <c r="AJ9" s="383">
        <f>IF(Ingresos!$O$12=TRUE,0,'Ventas Proyectadas'!G147)</f>
        <v>0</v>
      </c>
      <c r="AK9" s="383">
        <f>IF(Ingresos!$O$12=TRUE,0,'Ventas Proyectadas'!H147)</f>
        <v>0</v>
      </c>
      <c r="AL9" s="383">
        <f>IF(Ingresos!$O$12=TRUE,0,'Ventas Proyectadas'!I147)</f>
        <v>0</v>
      </c>
      <c r="AM9" s="383">
        <f>IF(Ingresos!$O$12=TRUE,0,'Ventas Proyectadas'!J147)</f>
        <v>0</v>
      </c>
      <c r="AN9" s="383">
        <f>IF(Ingresos!$O$12=TRUE,0,'Ventas Proyectadas'!K147)</f>
        <v>0</v>
      </c>
      <c r="AO9" s="383">
        <f>IF(Ingresos!$O$12=TRUE,0,'Ventas Proyectadas'!L147)</f>
        <v>0</v>
      </c>
      <c r="AP9" s="383">
        <f>IF(Ingresos!$O$12=TRUE,0,'Ventas Proyectadas'!M147)</f>
        <v>0</v>
      </c>
      <c r="AQ9" s="383">
        <f>SUM(AE9:AP9)</f>
        <v>0</v>
      </c>
      <c r="AR9" s="383">
        <f>AP9*(1+'Ventas Proyectadas'!$B$177)</f>
        <v>0</v>
      </c>
      <c r="AS9" s="383">
        <f>AR9*(1+'Ventas Proyectadas'!$B$177)</f>
        <v>0</v>
      </c>
      <c r="AT9" s="383">
        <f>AS9*(1+'Ventas Proyectadas'!$B$177)</f>
        <v>0</v>
      </c>
      <c r="AU9" s="383">
        <f>AT9*(1+'Ventas Proyectadas'!$B$177)</f>
        <v>0</v>
      </c>
      <c r="AV9" s="383">
        <f>AU9*(1+'Ventas Proyectadas'!$B$177)</f>
        <v>0</v>
      </c>
      <c r="AW9" s="383">
        <f>AV9*(1+'Ventas Proyectadas'!$B$177)</f>
        <v>0</v>
      </c>
      <c r="AX9" s="383">
        <f>AW9*(1+'Ventas Proyectadas'!$B$177)</f>
        <v>0</v>
      </c>
      <c r="AY9" s="383">
        <f>AX9*(1+'Ventas Proyectadas'!$B$177)</f>
        <v>0</v>
      </c>
      <c r="AZ9" s="383">
        <f>AY9*(1+'Ventas Proyectadas'!$B$177)</f>
        <v>0</v>
      </c>
      <c r="BA9" s="383">
        <f>AZ9*(1+'Ventas Proyectadas'!$B$177)</f>
        <v>0</v>
      </c>
      <c r="BB9" s="383">
        <f>BA9*(1+'Ventas Proyectadas'!$B$177)</f>
        <v>0</v>
      </c>
      <c r="BC9" s="383">
        <f>BB9*(1+'Ventas Proyectadas'!$B$177)</f>
        <v>0</v>
      </c>
      <c r="BD9" s="383">
        <f>SUM(AR9:BC9)</f>
        <v>0</v>
      </c>
      <c r="BE9" s="383">
        <f>BC9*(1+'Ventas Proyectadas'!$B$178)</f>
        <v>0</v>
      </c>
      <c r="BF9" s="383">
        <f>BE9*(1+'Ventas Proyectadas'!$B$178)</f>
        <v>0</v>
      </c>
      <c r="BG9" s="383">
        <f>BF9*(1+'Ventas Proyectadas'!$B$178)</f>
        <v>0</v>
      </c>
      <c r="BH9" s="383">
        <f>BG9*(1+'Ventas Proyectadas'!$B$178)</f>
        <v>0</v>
      </c>
      <c r="BI9" s="383">
        <f>BH9*(1+'Ventas Proyectadas'!$B$178)</f>
        <v>0</v>
      </c>
      <c r="BJ9" s="383">
        <f>BI9*(1+'Ventas Proyectadas'!$B$178)</f>
        <v>0</v>
      </c>
      <c r="BK9" s="383">
        <f>BJ9*(1+'Ventas Proyectadas'!$B$178)</f>
        <v>0</v>
      </c>
      <c r="BL9" s="383">
        <f>BK9*(1+'Ventas Proyectadas'!$B$178)</f>
        <v>0</v>
      </c>
      <c r="BM9" s="383">
        <f>BL9*(1+'Ventas Proyectadas'!$B$178)</f>
        <v>0</v>
      </c>
      <c r="BN9" s="383">
        <f>BM9*(1+'Ventas Proyectadas'!$B$178)</f>
        <v>0</v>
      </c>
      <c r="BO9" s="383">
        <f>BN9*(1+'Ventas Proyectadas'!$B$178)</f>
        <v>0</v>
      </c>
      <c r="BP9" s="383">
        <f>BO9*(1+'Ventas Proyectadas'!$B$178)</f>
        <v>0</v>
      </c>
      <c r="BQ9" s="383">
        <f>SUM(BE9:BP9)</f>
        <v>0</v>
      </c>
    </row>
    <row r="10" spans="2:69" s="381" customFormat="1">
      <c r="B10" s="377"/>
      <c r="C10" s="382" t="s">
        <v>315</v>
      </c>
      <c r="D10" s="382"/>
      <c r="E10" s="383"/>
      <c r="F10" s="383"/>
      <c r="G10" s="383"/>
      <c r="H10" s="383"/>
      <c r="I10" s="383"/>
      <c r="J10" s="383"/>
      <c r="K10" s="383"/>
      <c r="L10" s="383"/>
      <c r="M10" s="383"/>
      <c r="N10" s="383"/>
      <c r="O10" s="383"/>
      <c r="P10" s="383"/>
      <c r="Q10" s="383">
        <f>SUM(E10:P10)</f>
        <v>0</v>
      </c>
      <c r="R10" s="383"/>
      <c r="S10" s="383"/>
      <c r="T10" s="383"/>
      <c r="U10" s="383"/>
      <c r="V10" s="383"/>
      <c r="W10" s="383"/>
      <c r="X10" s="383"/>
      <c r="Y10" s="383"/>
      <c r="Z10" s="383"/>
      <c r="AA10" s="383"/>
      <c r="AB10" s="383"/>
      <c r="AC10" s="383"/>
      <c r="AD10" s="383">
        <f>SUM(R10:AC10)</f>
        <v>0</v>
      </c>
      <c r="AE10" s="383"/>
      <c r="AF10" s="383"/>
      <c r="AG10" s="383"/>
      <c r="AH10" s="383"/>
      <c r="AI10" s="383"/>
      <c r="AJ10" s="383"/>
      <c r="AK10" s="383"/>
      <c r="AL10" s="383"/>
      <c r="AM10" s="383"/>
      <c r="AN10" s="383"/>
      <c r="AO10" s="383"/>
      <c r="AP10" s="383"/>
      <c r="AQ10" s="383">
        <f>SUM(AE10:AP10)</f>
        <v>0</v>
      </c>
      <c r="AR10" s="383"/>
      <c r="AS10" s="383"/>
      <c r="AT10" s="383"/>
      <c r="AU10" s="383"/>
      <c r="AV10" s="383"/>
      <c r="AW10" s="383"/>
      <c r="AX10" s="383"/>
      <c r="AY10" s="383"/>
      <c r="AZ10" s="383"/>
      <c r="BA10" s="383"/>
      <c r="BB10" s="383"/>
      <c r="BC10" s="383"/>
      <c r="BD10" s="383">
        <f>SUM(AR10:BC10)</f>
        <v>0</v>
      </c>
      <c r="BE10" s="383"/>
      <c r="BF10" s="383"/>
      <c r="BG10" s="383"/>
      <c r="BH10" s="383"/>
      <c r="BI10" s="383"/>
      <c r="BJ10" s="383"/>
      <c r="BK10" s="383"/>
      <c r="BL10" s="383"/>
      <c r="BM10" s="383"/>
      <c r="BN10" s="383"/>
      <c r="BO10" s="383"/>
      <c r="BP10" s="383"/>
      <c r="BQ10" s="383">
        <f>SUM(BE10:BP10)</f>
        <v>0</v>
      </c>
    </row>
    <row r="11" spans="2:69" s="381" customFormat="1">
      <c r="B11" s="377"/>
      <c r="C11" s="385" t="s">
        <v>314</v>
      </c>
      <c r="D11" s="385"/>
      <c r="E11" s="383">
        <f>IF(Ingresos!$O$12=TRUE,0,'Ventas Proyectadas'!B59)</f>
        <v>0</v>
      </c>
      <c r="F11" s="383">
        <f>IF(Ingresos!$O$12=TRUE,0,'Ventas Proyectadas'!C59)</f>
        <v>0</v>
      </c>
      <c r="G11" s="383">
        <f>IF(Ingresos!$O$12=TRUE,0,'Ventas Proyectadas'!D59)</f>
        <v>0</v>
      </c>
      <c r="H11" s="383">
        <f>IF(Ingresos!$O$12=TRUE,0,'Ventas Proyectadas'!E59)</f>
        <v>0</v>
      </c>
      <c r="I11" s="383">
        <f>IF(Ingresos!$O$12=TRUE,0,'Ventas Proyectadas'!F59)</f>
        <v>0</v>
      </c>
      <c r="J11" s="383">
        <f>IF(Ingresos!$O$12=TRUE,0,'Ventas Proyectadas'!G59)</f>
        <v>0</v>
      </c>
      <c r="K11" s="383">
        <f>IF(Ingresos!$O$12=TRUE,0,'Ventas Proyectadas'!H59)</f>
        <v>0</v>
      </c>
      <c r="L11" s="383">
        <f>IF(Ingresos!$O$12=TRUE,0,'Ventas Proyectadas'!I59)</f>
        <v>0</v>
      </c>
      <c r="M11" s="383">
        <f>IF(Ingresos!$O$12=TRUE,0,'Ventas Proyectadas'!J59)</f>
        <v>0</v>
      </c>
      <c r="N11" s="383">
        <f>IF(Ingresos!$O$12=TRUE,0,'Ventas Proyectadas'!K59)</f>
        <v>0</v>
      </c>
      <c r="O11" s="383">
        <f>IF(Ingresos!$O$12=TRUE,0,'Ventas Proyectadas'!L59)</f>
        <v>0</v>
      </c>
      <c r="P11" s="383">
        <f>IF(Ingresos!$O$12=TRUE,0,'Ventas Proyectadas'!M59)</f>
        <v>0</v>
      </c>
      <c r="Q11" s="383">
        <f>SUM(E11:P11)</f>
        <v>0</v>
      </c>
      <c r="R11" s="383">
        <f>IF(Ingresos!$O$12=TRUE,0,'Ventas Proyectadas'!B109)</f>
        <v>0</v>
      </c>
      <c r="S11" s="383">
        <f>IF(Ingresos!$O$12=TRUE,0,'Ventas Proyectadas'!C109)</f>
        <v>0</v>
      </c>
      <c r="T11" s="383">
        <f>IF(Ingresos!$O$12=TRUE,0,'Ventas Proyectadas'!D109)</f>
        <v>0</v>
      </c>
      <c r="U11" s="383">
        <f>IF(Ingresos!$O$12=TRUE,0,'Ventas Proyectadas'!E109)</f>
        <v>0</v>
      </c>
      <c r="V11" s="383">
        <f>IF(Ingresos!$O$12=TRUE,0,'Ventas Proyectadas'!F109)</f>
        <v>0</v>
      </c>
      <c r="W11" s="383">
        <f>IF(Ingresos!$O$12=TRUE,0,'Ventas Proyectadas'!G109)</f>
        <v>0</v>
      </c>
      <c r="X11" s="383">
        <f>IF(Ingresos!$O$12=TRUE,0,'Ventas Proyectadas'!H109)</f>
        <v>0</v>
      </c>
      <c r="Y11" s="383">
        <f>IF(Ingresos!$O$12=TRUE,0,'Ventas Proyectadas'!I109)</f>
        <v>0</v>
      </c>
      <c r="Z11" s="383">
        <f>IF(Ingresos!$O$12=TRUE,0,'Ventas Proyectadas'!J109)</f>
        <v>0</v>
      </c>
      <c r="AA11" s="383">
        <f>IF(Ingresos!$O$12=TRUE,0,'Ventas Proyectadas'!K109)</f>
        <v>0</v>
      </c>
      <c r="AB11" s="383">
        <f>IF(Ingresos!$O$12=TRUE,0,'Ventas Proyectadas'!L109)</f>
        <v>0</v>
      </c>
      <c r="AC11" s="383">
        <f>IF(Ingresos!$O$12=TRUE,0,'Ventas Proyectadas'!M109)</f>
        <v>0</v>
      </c>
      <c r="AD11" s="383">
        <f>SUM(R11:AC11)</f>
        <v>0</v>
      </c>
      <c r="AE11" s="383">
        <f>IF(Ingresos!$O$12=TRUE,0,'Ventas Proyectadas'!B160)</f>
        <v>0</v>
      </c>
      <c r="AF11" s="383">
        <f>IF(Ingresos!$O$12=TRUE,0,'Ventas Proyectadas'!C160)</f>
        <v>0</v>
      </c>
      <c r="AG11" s="383">
        <f>IF(Ingresos!$O$12=TRUE,0,'Ventas Proyectadas'!D160)</f>
        <v>0</v>
      </c>
      <c r="AH11" s="383">
        <f>IF(Ingresos!$O$12=TRUE,0,'Ventas Proyectadas'!E160)</f>
        <v>0</v>
      </c>
      <c r="AI11" s="383">
        <f>IF(Ingresos!$O$12=TRUE,0,'Ventas Proyectadas'!F160)</f>
        <v>0</v>
      </c>
      <c r="AJ11" s="383">
        <f>IF(Ingresos!$O$12=TRUE,0,'Ventas Proyectadas'!G160)</f>
        <v>0</v>
      </c>
      <c r="AK11" s="383">
        <f>IF(Ingresos!$O$12=TRUE,0,'Ventas Proyectadas'!H160)</f>
        <v>0</v>
      </c>
      <c r="AL11" s="383">
        <f>IF(Ingresos!$O$12=TRUE,0,'Ventas Proyectadas'!I160)</f>
        <v>0</v>
      </c>
      <c r="AM11" s="383">
        <f>IF(Ingresos!$O$12=TRUE,0,'Ventas Proyectadas'!J160)</f>
        <v>0</v>
      </c>
      <c r="AN11" s="383">
        <f>IF(Ingresos!$O$12=TRUE,0,'Ventas Proyectadas'!K160)</f>
        <v>0</v>
      </c>
      <c r="AO11" s="383">
        <f>IF(Ingresos!$O$12=TRUE,0,'Ventas Proyectadas'!L160)</f>
        <v>0</v>
      </c>
      <c r="AP11" s="383">
        <f>IF(Ingresos!$O$12=TRUE,0,'Ventas Proyectadas'!M160)</f>
        <v>0</v>
      </c>
      <c r="AQ11" s="383">
        <f>SUM(AE11:AP11)</f>
        <v>0</v>
      </c>
      <c r="AR11" s="383">
        <f>AP11*(1+'Ventas Proyectadas'!$B$177)</f>
        <v>0</v>
      </c>
      <c r="AS11" s="383">
        <f>AR11*(1+'Ventas Proyectadas'!$B$177)</f>
        <v>0</v>
      </c>
      <c r="AT11" s="383">
        <f>AS11*(1+'Ventas Proyectadas'!$B$177)</f>
        <v>0</v>
      </c>
      <c r="AU11" s="383">
        <f>AT11*(1+'Ventas Proyectadas'!$B$177)</f>
        <v>0</v>
      </c>
      <c r="AV11" s="383">
        <f>AU11*(1+'Ventas Proyectadas'!$B$177)</f>
        <v>0</v>
      </c>
      <c r="AW11" s="383">
        <f>AV11*(1+'Ventas Proyectadas'!$B$177)</f>
        <v>0</v>
      </c>
      <c r="AX11" s="383">
        <f>AW11*(1+'Ventas Proyectadas'!$B$177)</f>
        <v>0</v>
      </c>
      <c r="AY11" s="383">
        <f>AX11*(1+'Ventas Proyectadas'!$B$177)</f>
        <v>0</v>
      </c>
      <c r="AZ11" s="383">
        <f>AY11*(1+'Ventas Proyectadas'!$B$177)</f>
        <v>0</v>
      </c>
      <c r="BA11" s="383">
        <f>AZ11*(1+'Ventas Proyectadas'!$B$177)</f>
        <v>0</v>
      </c>
      <c r="BB11" s="383">
        <f>BA11*(1+'Ventas Proyectadas'!$B$177)</f>
        <v>0</v>
      </c>
      <c r="BC11" s="383">
        <f>BB11*(1+'Ventas Proyectadas'!$B$177)</f>
        <v>0</v>
      </c>
      <c r="BD11" s="383">
        <f>SUM(AR11:BC11)</f>
        <v>0</v>
      </c>
      <c r="BE11" s="383">
        <f>BC11*(1+'Ventas Proyectadas'!$B$178)</f>
        <v>0</v>
      </c>
      <c r="BF11" s="383">
        <f>BE11*(1+'Ventas Proyectadas'!$B$178)</f>
        <v>0</v>
      </c>
      <c r="BG11" s="383">
        <f>BF11*(1+'Ventas Proyectadas'!$B$178)</f>
        <v>0</v>
      </c>
      <c r="BH11" s="383">
        <f>BG11*(1+'Ventas Proyectadas'!$B$178)</f>
        <v>0</v>
      </c>
      <c r="BI11" s="383">
        <f>BH11*(1+'Ventas Proyectadas'!$B$178)</f>
        <v>0</v>
      </c>
      <c r="BJ11" s="383">
        <f>BI11*(1+'Ventas Proyectadas'!$B$178)</f>
        <v>0</v>
      </c>
      <c r="BK11" s="383">
        <f>BJ11*(1+'Ventas Proyectadas'!$B$178)</f>
        <v>0</v>
      </c>
      <c r="BL11" s="383">
        <f>BK11*(1+'Ventas Proyectadas'!$B$178)</f>
        <v>0</v>
      </c>
      <c r="BM11" s="383">
        <f>BL11*(1+'Ventas Proyectadas'!$B$178)</f>
        <v>0</v>
      </c>
      <c r="BN11" s="383">
        <f>BM11*(1+'Ventas Proyectadas'!$B$178)</f>
        <v>0</v>
      </c>
      <c r="BO11" s="383">
        <f>BN11*(1+'Ventas Proyectadas'!$B$178)</f>
        <v>0</v>
      </c>
      <c r="BP11" s="383">
        <f>BO11*(1+'Ventas Proyectadas'!$B$178)</f>
        <v>0</v>
      </c>
      <c r="BQ11" s="383">
        <f>SUM(BE11:BP11)</f>
        <v>0</v>
      </c>
    </row>
    <row r="12" spans="2:69" s="381" customFormat="1">
      <c r="B12" s="377"/>
      <c r="C12" s="385" t="s">
        <v>229</v>
      </c>
      <c r="D12" s="385"/>
      <c r="E12" s="383">
        <f>IF(Ingresos!$O$12=TRUE,0,'Ventas Proyectadas'!B70)</f>
        <v>0</v>
      </c>
      <c r="F12" s="383">
        <f>IF(Ingresos!$O$12=TRUE,0,'Ventas Proyectadas'!C70)</f>
        <v>0</v>
      </c>
      <c r="G12" s="383">
        <f>IF(Ingresos!$O$12=TRUE,0,'Ventas Proyectadas'!D70)</f>
        <v>0</v>
      </c>
      <c r="H12" s="383">
        <f>IF(Ingresos!$O$12=TRUE,0,'Ventas Proyectadas'!E70)</f>
        <v>0</v>
      </c>
      <c r="I12" s="383">
        <f>IF(Ingresos!$O$12=TRUE,0,'Ventas Proyectadas'!F70)</f>
        <v>0</v>
      </c>
      <c r="J12" s="383">
        <f>IF(Ingresos!$O$12=TRUE,0,'Ventas Proyectadas'!G70)</f>
        <v>0</v>
      </c>
      <c r="K12" s="383">
        <f>IF(Ingresos!$O$12=TRUE,0,'Ventas Proyectadas'!H70)</f>
        <v>0</v>
      </c>
      <c r="L12" s="383">
        <f>IF(Ingresos!$O$12=TRUE,0,'Ventas Proyectadas'!I70)</f>
        <v>0</v>
      </c>
      <c r="M12" s="383">
        <f>IF(Ingresos!$O$12=TRUE,0,'Ventas Proyectadas'!J70)</f>
        <v>0</v>
      </c>
      <c r="N12" s="383">
        <f>IF(Ingresos!$O$12=TRUE,0,'Ventas Proyectadas'!K70)</f>
        <v>0</v>
      </c>
      <c r="O12" s="383">
        <f>IF(Ingresos!$O$12=TRUE,0,'Ventas Proyectadas'!L70)</f>
        <v>0</v>
      </c>
      <c r="P12" s="383">
        <f>IF(Ingresos!$O$12=TRUE,0,'Ventas Proyectadas'!M70)</f>
        <v>0</v>
      </c>
      <c r="Q12" s="383">
        <f>SUM(E12:P12)</f>
        <v>0</v>
      </c>
      <c r="R12" s="383">
        <f>IF(Ingresos!$O$12=TRUE,0,'Ventas Proyectadas'!B120)</f>
        <v>0</v>
      </c>
      <c r="S12" s="383">
        <f>IF(Ingresos!$O$12=TRUE,0,'Ventas Proyectadas'!C120)</f>
        <v>0</v>
      </c>
      <c r="T12" s="383">
        <f>IF(Ingresos!$O$12=TRUE,0,'Ventas Proyectadas'!D120)</f>
        <v>0</v>
      </c>
      <c r="U12" s="383">
        <f>IF(Ingresos!$O$12=TRUE,0,'Ventas Proyectadas'!E120)</f>
        <v>0</v>
      </c>
      <c r="V12" s="383">
        <f>IF(Ingresos!$O$12=TRUE,0,'Ventas Proyectadas'!F120)</f>
        <v>0</v>
      </c>
      <c r="W12" s="383">
        <f>IF(Ingresos!$O$12=TRUE,0,'Ventas Proyectadas'!G120)</f>
        <v>0</v>
      </c>
      <c r="X12" s="383">
        <f>IF(Ingresos!$O$12=TRUE,0,'Ventas Proyectadas'!H120)</f>
        <v>0</v>
      </c>
      <c r="Y12" s="383">
        <f>IF(Ingresos!$O$12=TRUE,0,'Ventas Proyectadas'!I120)</f>
        <v>0</v>
      </c>
      <c r="Z12" s="383">
        <f>IF(Ingresos!$O$12=TRUE,0,'Ventas Proyectadas'!J120)</f>
        <v>0</v>
      </c>
      <c r="AA12" s="383">
        <f>IF(Ingresos!$O$12=TRUE,0,'Ventas Proyectadas'!K120)</f>
        <v>0</v>
      </c>
      <c r="AB12" s="383">
        <f>IF(Ingresos!$O$12=TRUE,0,'Ventas Proyectadas'!L120)</f>
        <v>0</v>
      </c>
      <c r="AC12" s="383">
        <f>IF(Ingresos!$O$12=TRUE,0,'Ventas Proyectadas'!M120)</f>
        <v>0</v>
      </c>
      <c r="AD12" s="383">
        <f>SUM(R12:AC12)</f>
        <v>0</v>
      </c>
      <c r="AE12" s="383">
        <f>IF(Ingresos!$O$12=TRUE,0,'Ventas Proyectadas'!B171)</f>
        <v>0</v>
      </c>
      <c r="AF12" s="383">
        <f>IF(Ingresos!$O$12=TRUE,0,'Ventas Proyectadas'!C171)</f>
        <v>0</v>
      </c>
      <c r="AG12" s="383">
        <f>IF(Ingresos!$O$12=TRUE,0,'Ventas Proyectadas'!D171)</f>
        <v>0</v>
      </c>
      <c r="AH12" s="383">
        <f>IF(Ingresos!$O$12=TRUE,0,'Ventas Proyectadas'!E171)</f>
        <v>0</v>
      </c>
      <c r="AI12" s="383">
        <f>IF(Ingresos!$O$12=TRUE,0,'Ventas Proyectadas'!F171)</f>
        <v>0</v>
      </c>
      <c r="AJ12" s="383">
        <f>IF(Ingresos!$O$12=TRUE,0,'Ventas Proyectadas'!G171)</f>
        <v>0</v>
      </c>
      <c r="AK12" s="383">
        <f>IF(Ingresos!$O$12=TRUE,0,'Ventas Proyectadas'!H171)</f>
        <v>0</v>
      </c>
      <c r="AL12" s="383">
        <f>IF(Ingresos!$O$12=TRUE,0,'Ventas Proyectadas'!I171)</f>
        <v>0</v>
      </c>
      <c r="AM12" s="383">
        <f>IF(Ingresos!$O$12=TRUE,0,'Ventas Proyectadas'!J171)</f>
        <v>0</v>
      </c>
      <c r="AN12" s="383">
        <f>IF(Ingresos!$O$12=TRUE,0,'Ventas Proyectadas'!K171)</f>
        <v>0</v>
      </c>
      <c r="AO12" s="383">
        <f>IF(Ingresos!$O$12=TRUE,0,'Ventas Proyectadas'!L171)</f>
        <v>0</v>
      </c>
      <c r="AP12" s="383">
        <f>IF(Ingresos!$O$12=TRUE,0,'Ventas Proyectadas'!M171)</f>
        <v>0</v>
      </c>
      <c r="AQ12" s="383">
        <f>SUM(AE12:AP12)</f>
        <v>0</v>
      </c>
      <c r="AR12" s="383">
        <f>AP12*(1+'Ventas Proyectadas'!$B$177)</f>
        <v>0</v>
      </c>
      <c r="AS12" s="383">
        <f>AR12*(1+'Ventas Proyectadas'!$B$177)</f>
        <v>0</v>
      </c>
      <c r="AT12" s="383">
        <f>AS12*(1+'Ventas Proyectadas'!$B$177)</f>
        <v>0</v>
      </c>
      <c r="AU12" s="383">
        <f>AT12*(1+'Ventas Proyectadas'!$B$177)</f>
        <v>0</v>
      </c>
      <c r="AV12" s="383">
        <f>AU12*(1+'Ventas Proyectadas'!$B$177)</f>
        <v>0</v>
      </c>
      <c r="AW12" s="383">
        <f>AV12*(1+'Ventas Proyectadas'!$B$177)</f>
        <v>0</v>
      </c>
      <c r="AX12" s="383">
        <f>AW12*(1+'Ventas Proyectadas'!$B$177)</f>
        <v>0</v>
      </c>
      <c r="AY12" s="383">
        <f>AX12*(1+'Ventas Proyectadas'!$B$177)</f>
        <v>0</v>
      </c>
      <c r="AZ12" s="383">
        <f>AY12*(1+'Ventas Proyectadas'!$B$177)</f>
        <v>0</v>
      </c>
      <c r="BA12" s="383">
        <f>AZ12*(1+'Ventas Proyectadas'!$B$177)</f>
        <v>0</v>
      </c>
      <c r="BB12" s="383">
        <f>BA12*(1+'Ventas Proyectadas'!$B$177)</f>
        <v>0</v>
      </c>
      <c r="BC12" s="383">
        <f>BB12*(1+'Ventas Proyectadas'!$B$177)</f>
        <v>0</v>
      </c>
      <c r="BD12" s="383">
        <f>SUM(AR12:BC12)</f>
        <v>0</v>
      </c>
      <c r="BE12" s="383">
        <f>BC12*(1+'Ventas Proyectadas'!$B$178)</f>
        <v>0</v>
      </c>
      <c r="BF12" s="383">
        <f>BE12*(1+'Ventas Proyectadas'!$B$178)</f>
        <v>0</v>
      </c>
      <c r="BG12" s="383">
        <f>BF12*(1+'Ventas Proyectadas'!$B$178)</f>
        <v>0</v>
      </c>
      <c r="BH12" s="383">
        <f>BG12*(1+'Ventas Proyectadas'!$B$178)</f>
        <v>0</v>
      </c>
      <c r="BI12" s="383">
        <f>BH12*(1+'Ventas Proyectadas'!$B$178)</f>
        <v>0</v>
      </c>
      <c r="BJ12" s="383">
        <f>BI12*(1+'Ventas Proyectadas'!$B$178)</f>
        <v>0</v>
      </c>
      <c r="BK12" s="383">
        <f>BJ12*(1+'Ventas Proyectadas'!$B$178)</f>
        <v>0</v>
      </c>
      <c r="BL12" s="383">
        <f>BK12*(1+'Ventas Proyectadas'!$B$178)</f>
        <v>0</v>
      </c>
      <c r="BM12" s="383">
        <f>BL12*(1+'Ventas Proyectadas'!$B$178)</f>
        <v>0</v>
      </c>
      <c r="BN12" s="383">
        <f>BM12*(1+'Ventas Proyectadas'!$B$178)</f>
        <v>0</v>
      </c>
      <c r="BO12" s="383">
        <f>BN12*(1+'Ventas Proyectadas'!$B$178)</f>
        <v>0</v>
      </c>
      <c r="BP12" s="383">
        <f>BO12*(1+'Ventas Proyectadas'!$B$178)</f>
        <v>0</v>
      </c>
      <c r="BQ12" s="383">
        <f>SUM(BE12:BP12)</f>
        <v>0</v>
      </c>
    </row>
    <row r="13" spans="2:69">
      <c r="B13" s="377"/>
      <c r="C13" s="386" t="str">
        <f>IF(Ingresos!O12=TRUE,"Ingresos por Comisiones","Total Ingresos")</f>
        <v>Total Ingresos</v>
      </c>
      <c r="D13" s="386"/>
      <c r="E13" s="387">
        <f>IF(AND(Ingresos!$O$12=TRUE,Ingresos!$N$148=TRUE),'Ventas Proyectadas'!B185,IF(AND(Ingresos!$O$12=TRUE,Ingresos!$N$149=TRUE),'Ventas Proyectadas'!B186,IF(AND(Ingresos!$O$12=TRUE,Ingresos!$N$150=TRUE),'Ventas Proyectadas'!B187,SUM(E11:E12,E8:E9))))</f>
        <v>0</v>
      </c>
      <c r="F13" s="387">
        <f>IF(AND(Ingresos!$O$12=TRUE,Ingresos!$N$148=TRUE),'Ventas Proyectadas'!C185,IF(AND(Ingresos!$O$12=TRUE,Ingresos!$N$149=TRUE),'Ventas Proyectadas'!C186,IF(AND(Ingresos!$O$12=TRUE,Ingresos!$N$150=TRUE),'Ventas Proyectadas'!C187,SUM(F11:F12,F8:F9))))</f>
        <v>0</v>
      </c>
      <c r="G13" s="387">
        <f>IF(AND(Ingresos!$O$12=TRUE,Ingresos!$N$148=TRUE),'Ventas Proyectadas'!D185,IF(AND(Ingresos!$O$12=TRUE,Ingresos!$N$149=TRUE),'Ventas Proyectadas'!D186,IF(AND(Ingresos!$O$12=TRUE,Ingresos!$N$150=TRUE),'Ventas Proyectadas'!D187,SUM(G11:G12,G8:G9))))</f>
        <v>0</v>
      </c>
      <c r="H13" s="387">
        <f>IF(AND(Ingresos!$O$12=TRUE,Ingresos!$N$148=TRUE),'Ventas Proyectadas'!E185,IF(AND(Ingresos!$O$12=TRUE,Ingresos!$N$149=TRUE),'Ventas Proyectadas'!E186,IF(AND(Ingresos!$O$12=TRUE,Ingresos!$N$150=TRUE),'Ventas Proyectadas'!E187,SUM(H11:H12,H8:H9))))</f>
        <v>0</v>
      </c>
      <c r="I13" s="387">
        <f>IF(AND(Ingresos!$O$12=TRUE,Ingresos!$N$148=TRUE),'Ventas Proyectadas'!F185,IF(AND(Ingresos!$O$12=TRUE,Ingresos!$N$149=TRUE),'Ventas Proyectadas'!F186,IF(AND(Ingresos!$O$12=TRUE,Ingresos!$N$150=TRUE),'Ventas Proyectadas'!F187,SUM(I11:I12,I8:I9))))</f>
        <v>0</v>
      </c>
      <c r="J13" s="387">
        <f>IF(AND(Ingresos!$O$12=TRUE,Ingresos!$N$148=TRUE),'Ventas Proyectadas'!G185,IF(AND(Ingresos!$O$12=TRUE,Ingresos!$N$149=TRUE),'Ventas Proyectadas'!G186,IF(AND(Ingresos!$O$12=TRUE,Ingresos!$N$150=TRUE),'Ventas Proyectadas'!G187,SUM(J11:J12,J8:J9))))</f>
        <v>0</v>
      </c>
      <c r="K13" s="387">
        <f>IF(AND(Ingresos!$O$12=TRUE,Ingresos!$N$148=TRUE),'Ventas Proyectadas'!H185,IF(AND(Ingresos!$O$12=TRUE,Ingresos!$N$149=TRUE),'Ventas Proyectadas'!H186,IF(AND(Ingresos!$O$12=TRUE,Ingresos!$N$150=TRUE),'Ventas Proyectadas'!H187,SUM(K11:K12,K8:K9))))</f>
        <v>0</v>
      </c>
      <c r="L13" s="387">
        <f>IF(AND(Ingresos!$O$12=TRUE,Ingresos!$N$148=TRUE),'Ventas Proyectadas'!I185,IF(AND(Ingresos!$O$12=TRUE,Ingresos!$N$149=TRUE),'Ventas Proyectadas'!I186,IF(AND(Ingresos!$O$12=TRUE,Ingresos!$N$150=TRUE),'Ventas Proyectadas'!I187,SUM(L11:L12,L8:L9))))</f>
        <v>0</v>
      </c>
      <c r="M13" s="387">
        <f>IF(AND(Ingresos!$O$12=TRUE,Ingresos!$N$148=TRUE),'Ventas Proyectadas'!J185,IF(AND(Ingresos!$O$12=TRUE,Ingresos!$N$149=TRUE),'Ventas Proyectadas'!J186,IF(AND(Ingresos!$O$12=TRUE,Ingresos!$N$150=TRUE),'Ventas Proyectadas'!J187,SUM(M11:M12,M8:M9))))</f>
        <v>0</v>
      </c>
      <c r="N13" s="387">
        <f>IF(AND(Ingresos!$O$12=TRUE,Ingresos!$N$148=TRUE),'Ventas Proyectadas'!K185,IF(AND(Ingresos!$O$12=TRUE,Ingresos!$N$149=TRUE),'Ventas Proyectadas'!K186,IF(AND(Ingresos!$O$12=TRUE,Ingresos!$N$150=TRUE),'Ventas Proyectadas'!K187,SUM(N11:N12,N8:N9))))</f>
        <v>0</v>
      </c>
      <c r="O13" s="387">
        <f>IF(AND(Ingresos!$O$12=TRUE,Ingresos!$N$148=TRUE),'Ventas Proyectadas'!L185,IF(AND(Ingresos!$O$12=TRUE,Ingresos!$N$149=TRUE),'Ventas Proyectadas'!L186,IF(AND(Ingresos!$O$12=TRUE,Ingresos!$N$150=TRUE),'Ventas Proyectadas'!L187,SUM(O11:O12,O8:O9))))</f>
        <v>0</v>
      </c>
      <c r="P13" s="387">
        <f>IF(AND(Ingresos!$O$12=TRUE,Ingresos!$N$148=TRUE),'Ventas Proyectadas'!M185,IF(AND(Ingresos!$O$12=TRUE,Ingresos!$N$149=TRUE),'Ventas Proyectadas'!M186,IF(AND(Ingresos!$O$12=TRUE,Ingresos!$N$150=TRUE),'Ventas Proyectadas'!M187,SUM(P11:P12,P8:P9))))</f>
        <v>0</v>
      </c>
      <c r="Q13" s="387">
        <f>IF(AND(Ingresos!$O$12=TRUE,Ingresos!$N$148=TRUE),'Ventas Proyectadas'!N185,IF(AND(Ingresos!$O$12=TRUE,Ingresos!$N$149=TRUE),'Ventas Proyectadas'!N186,IF(AND(Ingresos!$O$12=TRUE,Ingresos!$N$150=TRUE),'Ventas Proyectadas'!N187,SUM(Q11:Q12,Q8:Q9))))</f>
        <v>0</v>
      </c>
      <c r="R13" s="387">
        <f>IF(AND(Ingresos!$O$12=TRUE,Ingresos!$N$148=TRUE),'Ventas Proyectadas'!N185,IF(AND(Ingresos!$O$12=TRUE,Ingresos!$N$149=TRUE),'Ventas Proyectadas'!N186,IF(AND(Ingresos!$O$12=TRUE,Ingresos!$N$150=TRUE),'Ventas Proyectadas'!N187,SUM(R11:R12,R8:R9))))</f>
        <v>0</v>
      </c>
      <c r="S13" s="387">
        <f>IF(AND(Ingresos!$O$12=TRUE,Ingresos!$N$148=TRUE),'Ventas Proyectadas'!O185,IF(AND(Ingresos!$O$12=TRUE,Ingresos!$N$149=TRUE),'Ventas Proyectadas'!O186,IF(AND(Ingresos!$O$12=TRUE,Ingresos!$N$150=TRUE),'Ventas Proyectadas'!O187,SUM(S11:S12,S8:S9))))</f>
        <v>0</v>
      </c>
      <c r="T13" s="387">
        <f>IF(AND(Ingresos!$O$12=TRUE,Ingresos!$N$148=TRUE),'Ventas Proyectadas'!P185,IF(AND(Ingresos!$O$12=TRUE,Ingresos!$N$149=TRUE),'Ventas Proyectadas'!P186,IF(AND(Ingresos!$O$12=TRUE,Ingresos!$N$150=TRUE),'Ventas Proyectadas'!P187,SUM(T11:T12,T8:T9))))</f>
        <v>0</v>
      </c>
      <c r="U13" s="387">
        <f>IF(AND(Ingresos!$O$12=TRUE,Ingresos!$N$148=TRUE),'Ventas Proyectadas'!Q185,IF(AND(Ingresos!$O$12=TRUE,Ingresos!$N$149=TRUE),'Ventas Proyectadas'!Q186,IF(AND(Ingresos!$O$12=TRUE,Ingresos!$N$150=TRUE),'Ventas Proyectadas'!Q187,SUM(U11:U12,U8:U9))))</f>
        <v>0</v>
      </c>
      <c r="V13" s="387">
        <f>IF(AND(Ingresos!$O$12=TRUE,Ingresos!$N$148=TRUE),'Ventas Proyectadas'!R185,IF(AND(Ingresos!$O$12=TRUE,Ingresos!$N$149=TRUE),'Ventas Proyectadas'!R186,IF(AND(Ingresos!$O$12=TRUE,Ingresos!$N$150=TRUE),'Ventas Proyectadas'!R187,SUM(V11:V12,V8:V9))))</f>
        <v>0</v>
      </c>
      <c r="W13" s="387">
        <f>IF(AND(Ingresos!$O$12=TRUE,Ingresos!$N$148=TRUE),'Ventas Proyectadas'!S185,IF(AND(Ingresos!$O$12=TRUE,Ingresos!$N$149=TRUE),'Ventas Proyectadas'!S186,IF(AND(Ingresos!$O$12=TRUE,Ingresos!$N$150=TRUE),'Ventas Proyectadas'!S187,SUM(W11:W12,W8:W9))))</f>
        <v>0</v>
      </c>
      <c r="X13" s="387">
        <f>IF(AND(Ingresos!$O$12=TRUE,Ingresos!$N$148=TRUE),'Ventas Proyectadas'!T185,IF(AND(Ingresos!$O$12=TRUE,Ingresos!$N$149=TRUE),'Ventas Proyectadas'!T186,IF(AND(Ingresos!$O$12=TRUE,Ingresos!$N$150=TRUE),'Ventas Proyectadas'!T187,SUM(X11:X12,X8:X9))))</f>
        <v>0</v>
      </c>
      <c r="Y13" s="387">
        <f>IF(AND(Ingresos!$O$12=TRUE,Ingresos!$N$148=TRUE),'Ventas Proyectadas'!U185,IF(AND(Ingresos!$O$12=TRUE,Ingresos!$N$149=TRUE),'Ventas Proyectadas'!U186,IF(AND(Ingresos!$O$12=TRUE,Ingresos!$N$150=TRUE),'Ventas Proyectadas'!U187,SUM(Y11:Y12,Y8:Y9))))</f>
        <v>0</v>
      </c>
      <c r="Z13" s="387">
        <f>IF(AND(Ingresos!$O$12=TRUE,Ingresos!$N$148=TRUE),'Ventas Proyectadas'!V185,IF(AND(Ingresos!$O$12=TRUE,Ingresos!$N$149=TRUE),'Ventas Proyectadas'!V186,IF(AND(Ingresos!$O$12=TRUE,Ingresos!$N$150=TRUE),'Ventas Proyectadas'!V187,SUM(Z11:Z12,Z8:Z9))))</f>
        <v>0</v>
      </c>
      <c r="AA13" s="387">
        <f>IF(AND(Ingresos!$O$12=TRUE,Ingresos!$N$148=TRUE),'Ventas Proyectadas'!W185,IF(AND(Ingresos!$O$12=TRUE,Ingresos!$N$149=TRUE),'Ventas Proyectadas'!W186,IF(AND(Ingresos!$O$12=TRUE,Ingresos!$N$150=TRUE),'Ventas Proyectadas'!W187,SUM(AA11:AA12,AA8:AA9))))</f>
        <v>0</v>
      </c>
      <c r="AB13" s="387">
        <f>IF(AND(Ingresos!$O$12=TRUE,Ingresos!$N$148=TRUE),'Ventas Proyectadas'!X185,IF(AND(Ingresos!$O$12=TRUE,Ingresos!$N$149=TRUE),'Ventas Proyectadas'!X186,IF(AND(Ingresos!$O$12=TRUE,Ingresos!$N$150=TRUE),'Ventas Proyectadas'!X187,SUM(AB11:AB12,AB8:AB9))))</f>
        <v>0</v>
      </c>
      <c r="AC13" s="387">
        <f>IF(AND(Ingresos!$O$12=TRUE,Ingresos!$N$148=TRUE),'Ventas Proyectadas'!Y185,IF(AND(Ingresos!$O$12=TRUE,Ingresos!$N$149=TRUE),'Ventas Proyectadas'!Y186,IF(AND(Ingresos!$O$12=TRUE,Ingresos!$N$150=TRUE),'Ventas Proyectadas'!Y187,SUM(AC11:AC12,AC8:AC9))))</f>
        <v>0</v>
      </c>
      <c r="AD13" s="387">
        <f>IF(AND(Ingresos!$O$12=TRUE,Ingresos!$N$148=TRUE),'Ventas Proyectadas'!AA185,IF(AND(Ingresos!$O$12=TRUE,Ingresos!$N$149=TRUE),'Ventas Proyectadas'!AA186,IF(AND(Ingresos!$O$12=TRUE,Ingresos!$N$150=TRUE),'Ventas Proyectadas'!AA187,SUM(AD11:AD12,AD8:AD9))))</f>
        <v>0</v>
      </c>
      <c r="AE13" s="387">
        <f>IF(AND(Ingresos!$O$12=TRUE,Ingresos!$N$148=TRUE),'Ventas Proyectadas'!Z185,IF(AND(Ingresos!$O$12=TRUE,Ingresos!$N$149=TRUE),'Ventas Proyectadas'!Z186,IF(AND(Ingresos!$O$12=TRUE,Ingresos!$N$150=TRUE),'Ventas Proyectadas'!Z187,SUM(AE11:AE12,AE8:AE9))))</f>
        <v>0</v>
      </c>
      <c r="AF13" s="387">
        <f>IF(AND(Ingresos!$O$12=TRUE,Ingresos!$N$148=TRUE),'Ventas Proyectadas'!AA185,IF(AND(Ingresos!$O$12=TRUE,Ingresos!$N$149=TRUE),'Ventas Proyectadas'!AA186,IF(AND(Ingresos!$O$12=TRUE,Ingresos!$N$150=TRUE),'Ventas Proyectadas'!AA187,SUM(AF11:AF12,AF8:AF9))))</f>
        <v>0</v>
      </c>
      <c r="AG13" s="387">
        <f>IF(AND(Ingresos!$O$12=TRUE,Ingresos!$N$148=TRUE),'Ventas Proyectadas'!AB185,IF(AND(Ingresos!$O$12=TRUE,Ingresos!$N$149=TRUE),'Ventas Proyectadas'!AB186,IF(AND(Ingresos!$O$12=TRUE,Ingresos!$N$150=TRUE),'Ventas Proyectadas'!AB187,SUM(AG11:AG12,AG8:AG9))))</f>
        <v>0</v>
      </c>
      <c r="AH13" s="387">
        <f>IF(AND(Ingresos!$O$12=TRUE,Ingresos!$N$148=TRUE),'Ventas Proyectadas'!AC185,IF(AND(Ingresos!$O$12=TRUE,Ingresos!$N$149=TRUE),'Ventas Proyectadas'!AC186,IF(AND(Ingresos!$O$12=TRUE,Ingresos!$N$150=TRUE),'Ventas Proyectadas'!AC187,SUM(AH11:AH12,AH8:AH9))))</f>
        <v>0</v>
      </c>
      <c r="AI13" s="387">
        <f>IF(AND(Ingresos!$O$12=TRUE,Ingresos!$N$148=TRUE),'Ventas Proyectadas'!AD185,IF(AND(Ingresos!$O$12=TRUE,Ingresos!$N$149=TRUE),'Ventas Proyectadas'!AD186,IF(AND(Ingresos!$O$12=TRUE,Ingresos!$N$150=TRUE),'Ventas Proyectadas'!AD187,SUM(AI11:AI12,AI8:AI9))))</f>
        <v>0</v>
      </c>
      <c r="AJ13" s="387">
        <f>IF(AND(Ingresos!$O$12=TRUE,Ingresos!$N$148=TRUE),'Ventas Proyectadas'!AE185,IF(AND(Ingresos!$O$12=TRUE,Ingresos!$N$149=TRUE),'Ventas Proyectadas'!AE186,IF(AND(Ingresos!$O$12=TRUE,Ingresos!$N$150=TRUE),'Ventas Proyectadas'!AE187,SUM(AJ11:AJ12,AJ8:AJ9))))</f>
        <v>0</v>
      </c>
      <c r="AK13" s="387">
        <f>IF(AND(Ingresos!$O$12=TRUE,Ingresos!$N$148=TRUE),'Ventas Proyectadas'!AF185,IF(AND(Ingresos!$O$12=TRUE,Ingresos!$N$149=TRUE),'Ventas Proyectadas'!AF186,IF(AND(Ingresos!$O$12=TRUE,Ingresos!$N$150=TRUE),'Ventas Proyectadas'!AF187,SUM(AK11:AK12,AK8:AK9))))</f>
        <v>0</v>
      </c>
      <c r="AL13" s="387">
        <f>IF(AND(Ingresos!$O$12=TRUE,Ingresos!$N$148=TRUE),'Ventas Proyectadas'!AG185,IF(AND(Ingresos!$O$12=TRUE,Ingresos!$N$149=TRUE),'Ventas Proyectadas'!AG186,IF(AND(Ingresos!$O$12=TRUE,Ingresos!$N$150=TRUE),'Ventas Proyectadas'!AG187,SUM(AL11:AL12,AL8:AL9))))</f>
        <v>0</v>
      </c>
      <c r="AM13" s="387">
        <f>IF(AND(Ingresos!$O$12=TRUE,Ingresos!$N$148=TRUE),'Ventas Proyectadas'!AH185,IF(AND(Ingresos!$O$12=TRUE,Ingresos!$N$149=TRUE),'Ventas Proyectadas'!AH186,IF(AND(Ingresos!$O$12=TRUE,Ingresos!$N$150=TRUE),'Ventas Proyectadas'!AH187,SUM(AM11:AM12,AM8:AM9))))</f>
        <v>0</v>
      </c>
      <c r="AN13" s="387">
        <f>IF(AND(Ingresos!$O$12=TRUE,Ingresos!$N$148=TRUE),'Ventas Proyectadas'!AI185,IF(AND(Ingresos!$O$12=TRUE,Ingresos!$N$149=TRUE),'Ventas Proyectadas'!AI186,IF(AND(Ingresos!$O$12=TRUE,Ingresos!$N$150=TRUE),'Ventas Proyectadas'!AI187,SUM(AN11:AN12,AN8:AN9))))</f>
        <v>0</v>
      </c>
      <c r="AO13" s="387">
        <f>IF(AND(Ingresos!$O$12=TRUE,Ingresos!$N$148=TRUE),'Ventas Proyectadas'!AJ185,IF(AND(Ingresos!$O$12=TRUE,Ingresos!$N$149=TRUE),'Ventas Proyectadas'!AJ186,IF(AND(Ingresos!$O$12=TRUE,Ingresos!$N$150=TRUE),'Ventas Proyectadas'!AJ187,SUM(AO11:AO12,AO8:AO9))))</f>
        <v>0</v>
      </c>
      <c r="AP13" s="387">
        <f>IF(AND(Ingresos!$O$12=TRUE,Ingresos!$N$148=TRUE),'Ventas Proyectadas'!AK185,IF(AND(Ingresos!$O$12=TRUE,Ingresos!$N$149=TRUE),'Ventas Proyectadas'!AK186,IF(AND(Ingresos!$O$12=TRUE,Ingresos!$N$150=TRUE),'Ventas Proyectadas'!AK187,SUM(AP11:AP12,AP8:AP9))))</f>
        <v>0</v>
      </c>
      <c r="AQ13" s="387">
        <f>IF(AND(Ingresos!$O$12=TRUE,Ingresos!$N$148=TRUE),'Ventas Proyectadas'!AN185,IF(AND(Ingresos!$O$12=TRUE,Ingresos!$N$149=TRUE),'Ventas Proyectadas'!AN186,IF(AND(Ingresos!$O$12=TRUE,Ingresos!$N$150=TRUE),'Ventas Proyectadas'!AN187,SUM(AQ11:AQ12,AQ8:AQ9))))</f>
        <v>0</v>
      </c>
      <c r="AR13" s="387">
        <f>IF(AND(Ingresos!$O$12=TRUE,Ingresos!$N$148=TRUE),'Ventas Proyectadas'!AL185,IF(AND(Ingresos!$O$12=TRUE,Ingresos!$N$149=TRUE),'Ventas Proyectadas'!AL186,IF(AND(Ingresos!$O$12=TRUE,Ingresos!$N$150=TRUE),'Ventas Proyectadas'!AL187,SUM(AR11:AR12,AR8:AR9))))</f>
        <v>0</v>
      </c>
      <c r="AS13" s="387">
        <f>IF(AND(Ingresos!$O$12=TRUE,Ingresos!$N$148=TRUE),'Ventas Proyectadas'!AM185,IF(AND(Ingresos!$O$12=TRUE,Ingresos!$N$149=TRUE),'Ventas Proyectadas'!AM186,IF(AND(Ingresos!$O$12=TRUE,Ingresos!$N$150=TRUE),'Ventas Proyectadas'!AM187,SUM(AS11:AS12,AS8:AS9))))</f>
        <v>0</v>
      </c>
      <c r="AT13" s="387">
        <f>IF(AND(Ingresos!$O$12=TRUE,Ingresos!$N$148=TRUE),'Ventas Proyectadas'!AN185,IF(AND(Ingresos!$O$12=TRUE,Ingresos!$N$149=TRUE),'Ventas Proyectadas'!AN186,IF(AND(Ingresos!$O$12=TRUE,Ingresos!$N$150=TRUE),'Ventas Proyectadas'!AN187,SUM(AT11:AT12,AT8:AT9))))</f>
        <v>0</v>
      </c>
      <c r="AU13" s="387">
        <f>IF(AND(Ingresos!$O$12=TRUE,Ingresos!$N$148=TRUE),'Ventas Proyectadas'!AO185,IF(AND(Ingresos!$O$12=TRUE,Ingresos!$N$149=TRUE),'Ventas Proyectadas'!AO186,IF(AND(Ingresos!$O$12=TRUE,Ingresos!$N$150=TRUE),'Ventas Proyectadas'!AO187,SUM(AU11:AU12,AU8:AU9))))</f>
        <v>0</v>
      </c>
      <c r="AV13" s="387">
        <f>IF(AND(Ingresos!$O$12=TRUE,Ingresos!$N$148=TRUE),'Ventas Proyectadas'!AP185,IF(AND(Ingresos!$O$12=TRUE,Ingresos!$N$149=TRUE),'Ventas Proyectadas'!AP186,IF(AND(Ingresos!$O$12=TRUE,Ingresos!$N$150=TRUE),'Ventas Proyectadas'!AP187,SUM(AV11:AV12,AV8:AV9))))</f>
        <v>0</v>
      </c>
      <c r="AW13" s="387">
        <f>IF(AND(Ingresos!$O$12=TRUE,Ingresos!$N$148=TRUE),'Ventas Proyectadas'!AQ185,IF(AND(Ingresos!$O$12=TRUE,Ingresos!$N$149=TRUE),'Ventas Proyectadas'!AQ186,IF(AND(Ingresos!$O$12=TRUE,Ingresos!$N$150=TRUE),'Ventas Proyectadas'!AQ187,SUM(AW11:AW12,AW8:AW9))))</f>
        <v>0</v>
      </c>
      <c r="AX13" s="387">
        <f>IF(AND(Ingresos!$O$12=TRUE,Ingresos!$N$148=TRUE),'Ventas Proyectadas'!AR185,IF(AND(Ingresos!$O$12=TRUE,Ingresos!$N$149=TRUE),'Ventas Proyectadas'!AR186,IF(AND(Ingresos!$O$12=TRUE,Ingresos!$N$150=TRUE),'Ventas Proyectadas'!AR187,SUM(AX11:AX12,AX8:AX9))))</f>
        <v>0</v>
      </c>
      <c r="AY13" s="387">
        <f>IF(AND(Ingresos!$O$12=TRUE,Ingresos!$N$148=TRUE),'Ventas Proyectadas'!AS185,IF(AND(Ingresos!$O$12=TRUE,Ingresos!$N$149=TRUE),'Ventas Proyectadas'!AS186,IF(AND(Ingresos!$O$12=TRUE,Ingresos!$N$150=TRUE),'Ventas Proyectadas'!AS187,SUM(AY11:AY12,AY8:AY9))))</f>
        <v>0</v>
      </c>
      <c r="AZ13" s="387">
        <f>IF(AND(Ingresos!$O$12=TRUE,Ingresos!$N$148=TRUE),'Ventas Proyectadas'!AT185,IF(AND(Ingresos!$O$12=TRUE,Ingresos!$N$149=TRUE),'Ventas Proyectadas'!AT186,IF(AND(Ingresos!$O$12=TRUE,Ingresos!$N$150=TRUE),'Ventas Proyectadas'!AT187,SUM(AZ11:AZ12,AZ8:AZ9))))</f>
        <v>0</v>
      </c>
      <c r="BA13" s="387">
        <f>IF(AND(Ingresos!$O$12=TRUE,Ingresos!$N$148=TRUE),'Ventas Proyectadas'!AU185,IF(AND(Ingresos!$O$12=TRUE,Ingresos!$N$149=TRUE),'Ventas Proyectadas'!AU186,IF(AND(Ingresos!$O$12=TRUE,Ingresos!$N$150=TRUE),'Ventas Proyectadas'!AU187,SUM(BA11:BA12,BA8:BA9))))</f>
        <v>0</v>
      </c>
      <c r="BB13" s="387">
        <f>IF(AND(Ingresos!$O$12=TRUE,Ingresos!$N$148=TRUE),'Ventas Proyectadas'!AV185,IF(AND(Ingresos!$O$12=TRUE,Ingresos!$N$149=TRUE),'Ventas Proyectadas'!AV186,IF(AND(Ingresos!$O$12=TRUE,Ingresos!$N$150=TRUE),'Ventas Proyectadas'!AV187,SUM(BB11:BB12,BB8:BB9))))</f>
        <v>0</v>
      </c>
      <c r="BC13" s="387">
        <f>IF(AND(Ingresos!$O$12=TRUE,Ingresos!$N$148=TRUE),'Ventas Proyectadas'!AW185,IF(AND(Ingresos!$O$12=TRUE,Ingresos!$N$149=TRUE),'Ventas Proyectadas'!AW186,IF(AND(Ingresos!$O$12=TRUE,Ingresos!$N$150=TRUE),'Ventas Proyectadas'!AW187,SUM(BC11:BC12,BC8:BC9))))</f>
        <v>0</v>
      </c>
      <c r="BD13" s="387">
        <f>IF(AND(Ingresos!$O$12=TRUE,Ingresos!$N$148=TRUE),'Ventas Proyectadas'!BA185,IF(AND(Ingresos!$O$12=TRUE,Ingresos!$N$149=TRUE),'Ventas Proyectadas'!BA186,IF(AND(Ingresos!$O$12=TRUE,Ingresos!$N$150=TRUE),'Ventas Proyectadas'!BA187,SUM(BD11:BD12,BD8:BD9))))</f>
        <v>0</v>
      </c>
      <c r="BE13" s="387">
        <f>IF(AND(Ingresos!$O$12=TRUE,Ingresos!$N$148=TRUE),'Ventas Proyectadas'!AX185,IF(AND(Ingresos!$O$12=TRUE,Ingresos!$N$149=TRUE),'Ventas Proyectadas'!AX186,IF(AND(Ingresos!$O$12=TRUE,Ingresos!$N$150=TRUE),'Ventas Proyectadas'!AX187,SUM(BE11:BE12,BE8:BE9))))</f>
        <v>0</v>
      </c>
      <c r="BF13" s="387">
        <f>IF(AND(Ingresos!$O$12=TRUE,Ingresos!$N$148=TRUE),'Ventas Proyectadas'!AY185,IF(AND(Ingresos!$O$12=TRUE,Ingresos!$N$149=TRUE),'Ventas Proyectadas'!AY186,IF(AND(Ingresos!$O$12=TRUE,Ingresos!$N$150=TRUE),'Ventas Proyectadas'!AY187,SUM(BF11:BF12,BF8:BF9))))</f>
        <v>0</v>
      </c>
      <c r="BG13" s="387">
        <f>IF(AND(Ingresos!$O$12=TRUE,Ingresos!$N$148=TRUE),'Ventas Proyectadas'!AZ185,IF(AND(Ingresos!$O$12=TRUE,Ingresos!$N$149=TRUE),'Ventas Proyectadas'!AZ186,IF(AND(Ingresos!$O$12=TRUE,Ingresos!$N$150=TRUE),'Ventas Proyectadas'!AZ187,SUM(BG11:BG12,BG8:BG9))))</f>
        <v>0</v>
      </c>
      <c r="BH13" s="387">
        <f>IF(AND(Ingresos!$O$12=TRUE,Ingresos!$N$148=TRUE),'Ventas Proyectadas'!BA185,IF(AND(Ingresos!$O$12=TRUE,Ingresos!$N$149=TRUE),'Ventas Proyectadas'!BA186,IF(AND(Ingresos!$O$12=TRUE,Ingresos!$N$150=TRUE),'Ventas Proyectadas'!BA187,SUM(BH11:BH12,BH8:BH9))))</f>
        <v>0</v>
      </c>
      <c r="BI13" s="387">
        <f>IF(AND(Ingresos!$O$12=TRUE,Ingresos!$N$148=TRUE),'Ventas Proyectadas'!BB185,IF(AND(Ingresos!$O$12=TRUE,Ingresos!$N$149=TRUE),'Ventas Proyectadas'!BB186,IF(AND(Ingresos!$O$12=TRUE,Ingresos!$N$150=TRUE),'Ventas Proyectadas'!BB187,SUM(BI11:BI12,BI8:BI9))))</f>
        <v>0</v>
      </c>
      <c r="BJ13" s="387">
        <f>IF(AND(Ingresos!$O$12=TRUE,Ingresos!$N$148=TRUE),'Ventas Proyectadas'!BC185,IF(AND(Ingresos!$O$12=TRUE,Ingresos!$N$149=TRUE),'Ventas Proyectadas'!BC186,IF(AND(Ingresos!$O$12=TRUE,Ingresos!$N$150=TRUE),'Ventas Proyectadas'!BC187,SUM(BJ11:BJ12,BJ8:BJ9))))</f>
        <v>0</v>
      </c>
      <c r="BK13" s="387">
        <f>IF(AND(Ingresos!$O$12=TRUE,Ingresos!$N$148=TRUE),'Ventas Proyectadas'!BD185,IF(AND(Ingresos!$O$12=TRUE,Ingresos!$N$149=TRUE),'Ventas Proyectadas'!BD186,IF(AND(Ingresos!$O$12=TRUE,Ingresos!$N$150=TRUE),'Ventas Proyectadas'!BD187,SUM(BK11:BK12,BK8:BK9))))</f>
        <v>0</v>
      </c>
      <c r="BL13" s="387">
        <f>IF(AND(Ingresos!$O$12=TRUE,Ingresos!$N$148=TRUE),'Ventas Proyectadas'!BE185,IF(AND(Ingresos!$O$12=TRUE,Ingresos!$N$149=TRUE),'Ventas Proyectadas'!BE186,IF(AND(Ingresos!$O$12=TRUE,Ingresos!$N$150=TRUE),'Ventas Proyectadas'!BE187,SUM(BL11:BL12,BL8:BL9))))</f>
        <v>0</v>
      </c>
      <c r="BM13" s="387">
        <f>IF(AND(Ingresos!$O$12=TRUE,Ingresos!$N$148=TRUE),'Ventas Proyectadas'!BF185,IF(AND(Ingresos!$O$12=TRUE,Ingresos!$N$149=TRUE),'Ventas Proyectadas'!BF186,IF(AND(Ingresos!$O$12=TRUE,Ingresos!$N$150=TRUE),'Ventas Proyectadas'!BF187,SUM(BM11:BM12,BM8:BM9))))</f>
        <v>0</v>
      </c>
      <c r="BN13" s="387">
        <f>IF(AND(Ingresos!$O$12=TRUE,Ingresos!$N$148=TRUE),'Ventas Proyectadas'!BG185,IF(AND(Ingresos!$O$12=TRUE,Ingresos!$N$149=TRUE),'Ventas Proyectadas'!BG186,IF(AND(Ingresos!$O$12=TRUE,Ingresos!$N$150=TRUE),'Ventas Proyectadas'!BG187,SUM(BN11:BN12,BN8:BN9))))</f>
        <v>0</v>
      </c>
      <c r="BO13" s="387">
        <f>IF(AND(Ingresos!$O$12=TRUE,Ingresos!$N$148=TRUE),'Ventas Proyectadas'!BH185,IF(AND(Ingresos!$O$12=TRUE,Ingresos!$N$149=TRUE),'Ventas Proyectadas'!BH186,IF(AND(Ingresos!$O$12=TRUE,Ingresos!$N$150=TRUE),'Ventas Proyectadas'!BH187,SUM(BO11:BO12,BO8:BO9))))</f>
        <v>0</v>
      </c>
      <c r="BP13" s="387">
        <f>IF(AND(Ingresos!$O$12=TRUE,Ingresos!$N$148=TRUE),'Ventas Proyectadas'!BI185,IF(AND(Ingresos!$O$12=TRUE,Ingresos!$N$149=TRUE),'Ventas Proyectadas'!BI186,IF(AND(Ingresos!$O$12=TRUE,Ingresos!$N$150=TRUE),'Ventas Proyectadas'!BI187,SUM(BP11:BP12,BP8:BP9))))</f>
        <v>0</v>
      </c>
      <c r="BQ13" s="387">
        <f>IF(AND(Ingresos!$O$12=TRUE,Ingresos!$N$148=TRUE),'Ventas Proyectadas'!BN185,IF(AND(Ingresos!$O$12=TRUE,Ingresos!$N$149=TRUE),'Ventas Proyectadas'!BN186,IF(AND(Ingresos!$O$12=TRUE,Ingresos!$N$150=TRUE),'Ventas Proyectadas'!BN187,SUM(BQ11:BQ12,BQ8:BQ9))))</f>
        <v>0</v>
      </c>
    </row>
    <row r="14" spans="2:69">
      <c r="B14" s="377"/>
      <c r="C14" s="388"/>
      <c r="D14" s="377"/>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row>
    <row r="15" spans="2:69" hidden="1">
      <c r="B15" s="377"/>
      <c r="C15" s="378" t="s">
        <v>562</v>
      </c>
      <c r="D15" s="390"/>
      <c r="E15" s="391"/>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3"/>
      <c r="AN15" s="383"/>
      <c r="AO15" s="383"/>
      <c r="AP15" s="383"/>
      <c r="AQ15" s="383"/>
      <c r="AR15" s="392">
        <f>IF(AR13=0,0,AP19/AP13)</f>
        <v>0</v>
      </c>
      <c r="AS15" s="392">
        <f t="shared" ref="AS15:BP15" si="0">IF(AS13=0,0,AR19/AR13)</f>
        <v>0</v>
      </c>
      <c r="AT15" s="392">
        <f t="shared" si="0"/>
        <v>0</v>
      </c>
      <c r="AU15" s="392">
        <f t="shared" si="0"/>
        <v>0</v>
      </c>
      <c r="AV15" s="392">
        <f t="shared" si="0"/>
        <v>0</v>
      </c>
      <c r="AW15" s="392">
        <f t="shared" si="0"/>
        <v>0</v>
      </c>
      <c r="AX15" s="392">
        <f t="shared" si="0"/>
        <v>0</v>
      </c>
      <c r="AY15" s="392">
        <f t="shared" si="0"/>
        <v>0</v>
      </c>
      <c r="AZ15" s="392">
        <f t="shared" si="0"/>
        <v>0</v>
      </c>
      <c r="BA15" s="392">
        <f t="shared" si="0"/>
        <v>0</v>
      </c>
      <c r="BB15" s="392">
        <f t="shared" si="0"/>
        <v>0</v>
      </c>
      <c r="BC15" s="392">
        <f t="shared" si="0"/>
        <v>0</v>
      </c>
      <c r="BD15" s="383"/>
      <c r="BE15" s="392">
        <f>IF(BE13=0,0,BC19/BC13)</f>
        <v>0</v>
      </c>
      <c r="BF15" s="392">
        <f t="shared" si="0"/>
        <v>0</v>
      </c>
      <c r="BG15" s="392">
        <f t="shared" si="0"/>
        <v>0</v>
      </c>
      <c r="BH15" s="392">
        <f t="shared" si="0"/>
        <v>0</v>
      </c>
      <c r="BI15" s="392">
        <f t="shared" si="0"/>
        <v>0</v>
      </c>
      <c r="BJ15" s="392">
        <f t="shared" si="0"/>
        <v>0</v>
      </c>
      <c r="BK15" s="392">
        <f t="shared" si="0"/>
        <v>0</v>
      </c>
      <c r="BL15" s="392">
        <f t="shared" si="0"/>
        <v>0</v>
      </c>
      <c r="BM15" s="392">
        <f t="shared" si="0"/>
        <v>0</v>
      </c>
      <c r="BN15" s="392">
        <f t="shared" si="0"/>
        <v>0</v>
      </c>
      <c r="BO15" s="392">
        <f t="shared" si="0"/>
        <v>0</v>
      </c>
      <c r="BP15" s="392">
        <f t="shared" si="0"/>
        <v>0</v>
      </c>
      <c r="BQ15" s="383"/>
    </row>
    <row r="16" spans="2:69">
      <c r="B16" s="377"/>
      <c r="C16" s="378" t="s">
        <v>344</v>
      </c>
      <c r="D16" s="390"/>
      <c r="E16" s="383"/>
      <c r="F16" s="383"/>
      <c r="G16" s="383"/>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3"/>
      <c r="BG16" s="383"/>
      <c r="BH16" s="383"/>
      <c r="BI16" s="383"/>
      <c r="BJ16" s="383"/>
      <c r="BK16" s="383"/>
      <c r="BL16" s="383"/>
      <c r="BM16" s="383"/>
      <c r="BN16" s="383"/>
      <c r="BO16" s="383"/>
      <c r="BP16" s="383"/>
      <c r="BQ16" s="383"/>
    </row>
    <row r="17" spans="2:69">
      <c r="B17" s="377"/>
      <c r="C17" s="393" t="s">
        <v>230</v>
      </c>
      <c r="D17" s="393"/>
      <c r="E17" s="383">
        <f>Gastos!C25</f>
        <v>0</v>
      </c>
      <c r="F17" s="383">
        <f>E17*(1+Gastos!$F$25+Gastos!$G$25)</f>
        <v>0</v>
      </c>
      <c r="G17" s="383">
        <f>F17*(1+Gastos!$F$25+Gastos!$G$25)</f>
        <v>0</v>
      </c>
      <c r="H17" s="383">
        <f>G17*(1+Gastos!$F$25+Gastos!$G$25)</f>
        <v>0</v>
      </c>
      <c r="I17" s="383">
        <f>H17*(1+Gastos!$F$25+Gastos!$G$25)</f>
        <v>0</v>
      </c>
      <c r="J17" s="383">
        <f>I17*(1+Gastos!$F$25+Gastos!$G$25)</f>
        <v>0</v>
      </c>
      <c r="K17" s="383">
        <f>J17*(1+Gastos!$F$25+Gastos!$G$25)</f>
        <v>0</v>
      </c>
      <c r="L17" s="383">
        <f>K17*(1+Gastos!$F$25+Gastos!$G$25)</f>
        <v>0</v>
      </c>
      <c r="M17" s="383">
        <f>L17*(1+Gastos!$F$25+Gastos!$G$25)</f>
        <v>0</v>
      </c>
      <c r="N17" s="383">
        <f>M17*(1+Gastos!$F$25+Gastos!$G$25)</f>
        <v>0</v>
      </c>
      <c r="O17" s="383">
        <f>N17*(1+Gastos!$F$25+Gastos!$G$25)</f>
        <v>0</v>
      </c>
      <c r="P17" s="383">
        <f>O17*(1+Gastos!$F$25+Gastos!$G$25)</f>
        <v>0</v>
      </c>
      <c r="Q17" s="383">
        <f>SUM(E17:P17)</f>
        <v>0</v>
      </c>
      <c r="R17" s="383">
        <f>P17*(1+Gastos!$F$25+Gastos!$G$25)</f>
        <v>0</v>
      </c>
      <c r="S17" s="383">
        <f>R17*(1+Gastos!$F$25+Gastos!$G$25)</f>
        <v>0</v>
      </c>
      <c r="T17" s="383">
        <f>S17*(1+Gastos!$F$25+Gastos!$G$25)</f>
        <v>0</v>
      </c>
      <c r="U17" s="383">
        <f>T17*(1+Gastos!$F$25+Gastos!$G$25)</f>
        <v>0</v>
      </c>
      <c r="V17" s="383">
        <f>U17*(1+Gastos!$F$25+Gastos!$G$25)</f>
        <v>0</v>
      </c>
      <c r="W17" s="383">
        <f>V17*(1+Gastos!$F$25+Gastos!$G$25)</f>
        <v>0</v>
      </c>
      <c r="X17" s="383">
        <f>W17*(1+Gastos!$F$25+Gastos!$G$25)</f>
        <v>0</v>
      </c>
      <c r="Y17" s="383">
        <f>X17*(1+Gastos!$F$25+Gastos!$G$25)</f>
        <v>0</v>
      </c>
      <c r="Z17" s="383">
        <f>Y17*(1+Gastos!$F$25+Gastos!$G$25)</f>
        <v>0</v>
      </c>
      <c r="AA17" s="383">
        <f>Z17*(1+Gastos!$F$25+Gastos!$G$25)</f>
        <v>0</v>
      </c>
      <c r="AB17" s="383">
        <f>AA17*(1+Gastos!$F$25+Gastos!$G$25)</f>
        <v>0</v>
      </c>
      <c r="AC17" s="383">
        <f>AB17*(1+Gastos!$F$25+Gastos!$G$25)</f>
        <v>0</v>
      </c>
      <c r="AD17" s="383">
        <f>SUM(R17:AC17)</f>
        <v>0</v>
      </c>
      <c r="AE17" s="383">
        <f>AC17*(1+Gastos!$F$25+Gastos!$G$25)</f>
        <v>0</v>
      </c>
      <c r="AF17" s="383">
        <f>AE17*(1+Gastos!$F$25+Gastos!$G$25)</f>
        <v>0</v>
      </c>
      <c r="AG17" s="383">
        <f>AF17*(1+Gastos!$F$25+Gastos!$G$25)</f>
        <v>0</v>
      </c>
      <c r="AH17" s="383">
        <f>AG17*(1+Gastos!$F$25+Gastos!$G$25)</f>
        <v>0</v>
      </c>
      <c r="AI17" s="383">
        <f>AH17*(1+Gastos!$F$25+Gastos!$G$25)</f>
        <v>0</v>
      </c>
      <c r="AJ17" s="383">
        <f>AI17*(1+Gastos!$F$25+Gastos!$G$25)</f>
        <v>0</v>
      </c>
      <c r="AK17" s="383">
        <f>AJ17*(1+Gastos!$F$25+Gastos!$G$25)</f>
        <v>0</v>
      </c>
      <c r="AL17" s="383">
        <f>AK17*(1+Gastos!$F$25+Gastos!$G$25)</f>
        <v>0</v>
      </c>
      <c r="AM17" s="383">
        <f>AL17*(1+Gastos!$F$25+Gastos!$G$25)</f>
        <v>0</v>
      </c>
      <c r="AN17" s="383">
        <f>AM17*(1+Gastos!$F$25+Gastos!$G$25)</f>
        <v>0</v>
      </c>
      <c r="AO17" s="383">
        <f>AN17*(1+Gastos!$F$25+Gastos!$G$25)</f>
        <v>0</v>
      </c>
      <c r="AP17" s="383">
        <f>AO17*(1+Gastos!$F$25+Gastos!$G$25)</f>
        <v>0</v>
      </c>
      <c r="AQ17" s="383">
        <f>SUM(AE17:AP17)</f>
        <v>0</v>
      </c>
      <c r="AR17" s="383">
        <f>AP17*(1+Gastos!$F$25+Gastos!$G$25)</f>
        <v>0</v>
      </c>
      <c r="AS17" s="383">
        <f>AR17*(1+Gastos!$F$25+Gastos!$G$25)</f>
        <v>0</v>
      </c>
      <c r="AT17" s="383">
        <f>AS17*(1+Gastos!$F$25+Gastos!$G$25)</f>
        <v>0</v>
      </c>
      <c r="AU17" s="383">
        <f>AT17*(1+Gastos!$F$25+Gastos!$G$25)</f>
        <v>0</v>
      </c>
      <c r="AV17" s="383">
        <f>AU17*(1+Gastos!$F$25+Gastos!$G$25)</f>
        <v>0</v>
      </c>
      <c r="AW17" s="383">
        <f>AV17*(1+Gastos!$F$25+Gastos!$G$25)</f>
        <v>0</v>
      </c>
      <c r="AX17" s="383">
        <f>AW17*(1+Gastos!$F$25+Gastos!$G$25)</f>
        <v>0</v>
      </c>
      <c r="AY17" s="383">
        <f>AX17*(1+Gastos!$F$25+Gastos!$G$25)</f>
        <v>0</v>
      </c>
      <c r="AZ17" s="383">
        <f>AY17*(1+Gastos!$F$25+Gastos!$G$25)</f>
        <v>0</v>
      </c>
      <c r="BA17" s="383">
        <f>AZ17*(1+Gastos!$F$25+Gastos!$G$25)</f>
        <v>0</v>
      </c>
      <c r="BB17" s="383">
        <f>BA17*(1+Gastos!$F$25+Gastos!$G$25)</f>
        <v>0</v>
      </c>
      <c r="BC17" s="383">
        <f>BB17*(1+Gastos!$F$25+Gastos!$G$25)</f>
        <v>0</v>
      </c>
      <c r="BD17" s="383">
        <f>SUM(AR17:BC17)</f>
        <v>0</v>
      </c>
      <c r="BE17" s="383">
        <f>BC17*(1+Gastos!$F$25+Gastos!$G$25)</f>
        <v>0</v>
      </c>
      <c r="BF17" s="383">
        <f>BE17*(1+Gastos!$F$25+Gastos!$G$25)</f>
        <v>0</v>
      </c>
      <c r="BG17" s="383">
        <f>BF17*(1+Gastos!$F$25+Gastos!$G$25)</f>
        <v>0</v>
      </c>
      <c r="BH17" s="383">
        <f>BG17*(1+Gastos!$F$25+Gastos!$G$25)</f>
        <v>0</v>
      </c>
      <c r="BI17" s="383">
        <f>BH17*(1+Gastos!$F$25+Gastos!$G$25)</f>
        <v>0</v>
      </c>
      <c r="BJ17" s="383">
        <f>BI17*(1+Gastos!$F$25+Gastos!$G$25)</f>
        <v>0</v>
      </c>
      <c r="BK17" s="383">
        <f>BJ17*(1+Gastos!$F$25+Gastos!$G$25)</f>
        <v>0</v>
      </c>
      <c r="BL17" s="383">
        <f>BK17*(1+Gastos!$F$25+Gastos!$G$25)</f>
        <v>0</v>
      </c>
      <c r="BM17" s="383">
        <f>BL17*(1+Gastos!$F$25+Gastos!$G$25)</f>
        <v>0</v>
      </c>
      <c r="BN17" s="383">
        <f>BM17*(1+Gastos!$F$25+Gastos!$G$25)</f>
        <v>0</v>
      </c>
      <c r="BO17" s="383">
        <f>BN17*(1+Gastos!$F$25+Gastos!$G$25)</f>
        <v>0</v>
      </c>
      <c r="BP17" s="383">
        <f>BO17*(1+Gastos!$F$25+Gastos!$G$25)</f>
        <v>0</v>
      </c>
      <c r="BQ17" s="383">
        <f>SUM(BE17:BP17)</f>
        <v>0</v>
      </c>
    </row>
    <row r="18" spans="2:69">
      <c r="B18" s="377"/>
      <c r="C18" s="393" t="s">
        <v>231</v>
      </c>
      <c r="D18" s="393"/>
      <c r="E18" s="383">
        <f>'Equipo de Trabajo'!$H$26+'Equipo de Trabajo'!$I$22*'Estados Proforma'!E13</f>
        <v>0</v>
      </c>
      <c r="F18" s="383">
        <f>'Equipo de Trabajo'!$H$26+'Equipo de Trabajo'!$I$22*'Estados Proforma'!F13</f>
        <v>0</v>
      </c>
      <c r="G18" s="383">
        <f>'Equipo de Trabajo'!$H$26+'Equipo de Trabajo'!$I$22*'Estados Proforma'!G13</f>
        <v>0</v>
      </c>
      <c r="H18" s="383">
        <f>'Equipo de Trabajo'!$H$26+'Equipo de Trabajo'!$I$22*'Estados Proforma'!H13</f>
        <v>0</v>
      </c>
      <c r="I18" s="383">
        <f>'Equipo de Trabajo'!$H$26+'Equipo de Trabajo'!$I$22*'Estados Proforma'!I13</f>
        <v>0</v>
      </c>
      <c r="J18" s="383">
        <f>'Equipo de Trabajo'!$H$26+'Equipo de Trabajo'!$I$22*'Estados Proforma'!J13</f>
        <v>0</v>
      </c>
      <c r="K18" s="383">
        <f>'Equipo de Trabajo'!$H$26+'Equipo de Trabajo'!$I$22*'Estados Proforma'!K13</f>
        <v>0</v>
      </c>
      <c r="L18" s="383">
        <f>'Equipo de Trabajo'!$H$26+'Equipo de Trabajo'!$I$22*'Estados Proforma'!L13</f>
        <v>0</v>
      </c>
      <c r="M18" s="383">
        <f>'Equipo de Trabajo'!$H$26+'Equipo de Trabajo'!$I$22*'Estados Proforma'!M13</f>
        <v>0</v>
      </c>
      <c r="N18" s="383">
        <f>'Equipo de Trabajo'!$H$26+'Equipo de Trabajo'!$I$22*'Estados Proforma'!N13</f>
        <v>0</v>
      </c>
      <c r="O18" s="383">
        <f>'Equipo de Trabajo'!$H$26+'Equipo de Trabajo'!$I$22*'Estados Proforma'!O13</f>
        <v>0</v>
      </c>
      <c r="P18" s="383">
        <f>'Equipo de Trabajo'!$H$26+'Equipo de Trabajo'!$I$22*'Estados Proforma'!P13</f>
        <v>0</v>
      </c>
      <c r="Q18" s="383">
        <f>SUM(E18:P18)</f>
        <v>0</v>
      </c>
      <c r="R18" s="383">
        <f>$P$18*(1+Ingresos!$E$71)+R13*'Equipo de Trabajo'!$I$22</f>
        <v>0</v>
      </c>
      <c r="S18" s="383">
        <f>$P$18*(1+Ingresos!$E$71)+S13*'Equipo de Trabajo'!$I$22</f>
        <v>0</v>
      </c>
      <c r="T18" s="383">
        <f>$P$18*(1+Ingresos!$E$71)+T13*'Equipo de Trabajo'!$I$22</f>
        <v>0</v>
      </c>
      <c r="U18" s="383">
        <f>$P$18*(1+Ingresos!$E$71)+U13*'Equipo de Trabajo'!$I$22</f>
        <v>0</v>
      </c>
      <c r="V18" s="383">
        <f>$P$18*(1+Ingresos!$E$71)+V13*'Equipo de Trabajo'!$I$22</f>
        <v>0</v>
      </c>
      <c r="W18" s="383">
        <f>$P$18*(1+Ingresos!$E$71)+W13*'Equipo de Trabajo'!$I$22</f>
        <v>0</v>
      </c>
      <c r="X18" s="383">
        <f>$P$18*(1+Ingresos!$E$71)+X13*'Equipo de Trabajo'!$I$22</f>
        <v>0</v>
      </c>
      <c r="Y18" s="383">
        <f>$P$18*(1+Ingresos!$E$71)+Y13*'Equipo de Trabajo'!$I$22</f>
        <v>0</v>
      </c>
      <c r="Z18" s="383">
        <f>$P$18*(1+Ingresos!$E$71)+Z13*'Equipo de Trabajo'!$I$22</f>
        <v>0</v>
      </c>
      <c r="AA18" s="383">
        <f>$P$18*(1+Ingresos!$E$71)+AA13*'Equipo de Trabajo'!$I$22</f>
        <v>0</v>
      </c>
      <c r="AB18" s="383">
        <f>$P$18*(1+Ingresos!$E$71)+AB13*'Equipo de Trabajo'!$I$22</f>
        <v>0</v>
      </c>
      <c r="AC18" s="383">
        <f>$P$18*(1+Ingresos!$E$71)+AC13*'Equipo de Trabajo'!$I$22</f>
        <v>0</v>
      </c>
      <c r="AD18" s="383">
        <f>SUM(R18:AC18)</f>
        <v>0</v>
      </c>
      <c r="AE18" s="383">
        <f>$P$18*(1+Ingresos!$E$71)+AE13*'Equipo de Trabajo'!$I$22</f>
        <v>0</v>
      </c>
      <c r="AF18" s="383">
        <f>$P$18*(1+Ingresos!$E$71)+AF13*'Equipo de Trabajo'!$I$22</f>
        <v>0</v>
      </c>
      <c r="AG18" s="383">
        <f>$P$18*(1+Ingresos!$E$71)+AG13*'Equipo de Trabajo'!$I$22</f>
        <v>0</v>
      </c>
      <c r="AH18" s="383">
        <f>$P$18*(1+Ingresos!$E$71)+AH13*'Equipo de Trabajo'!$I$22</f>
        <v>0</v>
      </c>
      <c r="AI18" s="383">
        <f>$P$18*(1+Ingresos!$E$71)+AI13*'Equipo de Trabajo'!$I$22</f>
        <v>0</v>
      </c>
      <c r="AJ18" s="383">
        <f>$P$18*(1+Ingresos!$E$71)+AJ13*'Equipo de Trabajo'!$I$22</f>
        <v>0</v>
      </c>
      <c r="AK18" s="383">
        <f>$P$18*(1+Ingresos!$E$71)+AK13*'Equipo de Trabajo'!$I$22</f>
        <v>0</v>
      </c>
      <c r="AL18" s="383">
        <f>$P$18*(1+Ingresos!$E$71)+AL13*'Equipo de Trabajo'!$I$22</f>
        <v>0</v>
      </c>
      <c r="AM18" s="383">
        <f>$P$18*(1+Ingresos!$E$71)+AM13*'Equipo de Trabajo'!$I$22</f>
        <v>0</v>
      </c>
      <c r="AN18" s="383">
        <f>$P$18*(1+Ingresos!$E$71)+AN13*'Equipo de Trabajo'!$I$22</f>
        <v>0</v>
      </c>
      <c r="AO18" s="383">
        <f>$P$18*(1+Ingresos!$E$71)+AO13*'Equipo de Trabajo'!$I$22</f>
        <v>0</v>
      </c>
      <c r="AP18" s="383">
        <f>$P$18*(1+Ingresos!$E$71)+AP13*'Equipo de Trabajo'!$I$22</f>
        <v>0</v>
      </c>
      <c r="AQ18" s="383">
        <f>SUM(AE18:AP18)</f>
        <v>0</v>
      </c>
      <c r="AR18" s="383">
        <f>$P$18*(1+Ingresos!$E$71)+AR13*'Equipo de Trabajo'!$I$22</f>
        <v>0</v>
      </c>
      <c r="AS18" s="383">
        <f>$P$18*(1+Ingresos!$E$71)+AS13*'Equipo de Trabajo'!$I$22</f>
        <v>0</v>
      </c>
      <c r="AT18" s="383">
        <f>$P$18*(1+Ingresos!$E$71)+AT13*'Equipo de Trabajo'!$I$22</f>
        <v>0</v>
      </c>
      <c r="AU18" s="383">
        <f>$P$18*(1+Ingresos!$E$71)+AU13*'Equipo de Trabajo'!$I$22</f>
        <v>0</v>
      </c>
      <c r="AV18" s="383">
        <f>$P$18*(1+Ingresos!$E$71)+AV13*'Equipo de Trabajo'!$I$22</f>
        <v>0</v>
      </c>
      <c r="AW18" s="383">
        <f>$P$18*(1+Ingresos!$E$71)+AW13*'Equipo de Trabajo'!$I$22</f>
        <v>0</v>
      </c>
      <c r="AX18" s="383">
        <f>$P$18*(1+Ingresos!$E$71)+AX13*'Equipo de Trabajo'!$I$22</f>
        <v>0</v>
      </c>
      <c r="AY18" s="383">
        <f>$P$18*(1+Ingresos!$E$71)+AY13*'Equipo de Trabajo'!$I$22</f>
        <v>0</v>
      </c>
      <c r="AZ18" s="383">
        <f>$P$18*(1+Ingresos!$E$71)+AZ13*'Equipo de Trabajo'!$I$22</f>
        <v>0</v>
      </c>
      <c r="BA18" s="383">
        <f>$P$18*(1+Ingresos!$E$71)+BA13*'Equipo de Trabajo'!$I$22</f>
        <v>0</v>
      </c>
      <c r="BB18" s="383">
        <f>$P$18*(1+Ingresos!$E$71)+BB13*'Equipo de Trabajo'!$I$22</f>
        <v>0</v>
      </c>
      <c r="BC18" s="383">
        <f>$P$18*(1+Ingresos!$E$71)+BC13*'Equipo de Trabajo'!$I$22</f>
        <v>0</v>
      </c>
      <c r="BD18" s="383">
        <f>SUM(AR18:BC18)</f>
        <v>0</v>
      </c>
      <c r="BE18" s="383">
        <f>$P$18*(1+Ingresos!$E$71)+BE13*'Equipo de Trabajo'!$I$22</f>
        <v>0</v>
      </c>
      <c r="BF18" s="383">
        <f>$P$18*(1+Ingresos!$E$71)+BF13*'Equipo de Trabajo'!$I$22</f>
        <v>0</v>
      </c>
      <c r="BG18" s="383">
        <f>$P$18*(1+Ingresos!$E$71)+BG13*'Equipo de Trabajo'!$I$22</f>
        <v>0</v>
      </c>
      <c r="BH18" s="383">
        <f>$P$18*(1+Ingresos!$E$71)+BH13*'Equipo de Trabajo'!$I$22</f>
        <v>0</v>
      </c>
      <c r="BI18" s="383">
        <f>$P$18*(1+Ingresos!$E$71)+BI13*'Equipo de Trabajo'!$I$22</f>
        <v>0</v>
      </c>
      <c r="BJ18" s="383">
        <f>$P$18*(1+Ingresos!$E$71)+BJ13*'Equipo de Trabajo'!$I$22</f>
        <v>0</v>
      </c>
      <c r="BK18" s="383">
        <f>$P$18*(1+Ingresos!$E$71)+BK13*'Equipo de Trabajo'!$I$22</f>
        <v>0</v>
      </c>
      <c r="BL18" s="383">
        <f>$P$18*(1+Ingresos!$E$71)+BL13*'Equipo de Trabajo'!$I$22</f>
        <v>0</v>
      </c>
      <c r="BM18" s="383">
        <f>$P$18*(1+Ingresos!$E$71)+BM13*'Equipo de Trabajo'!$I$22</f>
        <v>0</v>
      </c>
      <c r="BN18" s="383">
        <f>$P$18*(1+Ingresos!$E$71)+BN13*'Equipo de Trabajo'!$I$22</f>
        <v>0</v>
      </c>
      <c r="BO18" s="383">
        <f>$P$18*(1+Ingresos!$E$71)+BO13*'Equipo de Trabajo'!$I$22</f>
        <v>0</v>
      </c>
      <c r="BP18" s="383">
        <f>$P$18*(1+Ingresos!$E$71)+BP13*'Equipo de Trabajo'!$I$22</f>
        <v>0</v>
      </c>
      <c r="BQ18" s="383">
        <f>SUM(BE18:BP18)</f>
        <v>0</v>
      </c>
    </row>
    <row r="19" spans="2:69">
      <c r="B19" s="377"/>
      <c r="C19" s="393" t="s">
        <v>345</v>
      </c>
      <c r="D19" s="393"/>
      <c r="E19" s="383">
        <f>IF(OR(Ingresos!P8=TRUE,Ingresos!O12=TRUE),0,Gastos!C40)</f>
        <v>0</v>
      </c>
      <c r="F19" s="383">
        <f>((('Ventas unitarias'!C25+'Ventas unitarias'!C49)*Gastos!$C$29)+(('Ventas unitarias'!C26+'Ventas unitarias'!C50)*Gastos!$C$30)+(('Ventas unitarias'!C27+'Ventas unitarias'!C51)*Gastos!$C$31)+(('Ventas unitarias'!C28+'Ventas unitarias'!C52)*Gastos!$C$32)+(('Ventas unitarias'!C29+'Ventas unitarias'!C53)*Gastos!$C$33)+(('Ventas unitarias'!C30+'Ventas unitarias'!C54)*Gastos!$C$34)+(('Ventas unitarias'!C31+'Ventas unitarias'!C55)*Gastos!$C$35)+(('Ventas unitarias'!C32+'Ventas unitarias'!C56)*Gastos!$C$36)+(('Ventas unitarias'!C33+'Ventas unitarias'!C57)*Gastos!$C$37)+(('Ventas unitarias'!C34+'Ventas unitarias'!C58)*Gastos!$C$38))*(1+Gastos!$C$39)</f>
        <v>0</v>
      </c>
      <c r="G19" s="383">
        <f>((('Ventas unitarias'!D25+'Ventas unitarias'!D49)*Gastos!$C$29)+(('Ventas unitarias'!D26+'Ventas unitarias'!D50)*Gastos!$C$30)+(('Ventas unitarias'!D27+'Ventas unitarias'!D51)*Gastos!$C$31)+(('Ventas unitarias'!D28+'Ventas unitarias'!D52)*Gastos!$C$32)+(('Ventas unitarias'!D29+'Ventas unitarias'!D53)*Gastos!$C$33)+(('Ventas unitarias'!D30+'Ventas unitarias'!D54)*Gastos!$C$34)+(('Ventas unitarias'!D31+'Ventas unitarias'!D55)*Gastos!$C$35)+(('Ventas unitarias'!D32+'Ventas unitarias'!D56)*Gastos!$C$36)+(('Ventas unitarias'!D33+'Ventas unitarias'!D57)*Gastos!$C$37)+(('Ventas unitarias'!D34+'Ventas unitarias'!D58)*Gastos!$C$38))*(1+Gastos!$C$39)</f>
        <v>0</v>
      </c>
      <c r="H19" s="383">
        <f>((('Ventas unitarias'!E25+'Ventas unitarias'!E49)*Gastos!$C$29)+(('Ventas unitarias'!E26+'Ventas unitarias'!E50)*Gastos!$C$30)+(('Ventas unitarias'!E27+'Ventas unitarias'!E51)*Gastos!$C$31)+(('Ventas unitarias'!E28+'Ventas unitarias'!E52)*Gastos!$C$32)+(('Ventas unitarias'!E29+'Ventas unitarias'!E53)*Gastos!$C$33)+(('Ventas unitarias'!E30+'Ventas unitarias'!E54)*Gastos!$C$34)+(('Ventas unitarias'!E31+'Ventas unitarias'!E55)*Gastos!$C$35)+(('Ventas unitarias'!E32+'Ventas unitarias'!E56)*Gastos!$C$36)+(('Ventas unitarias'!E33+'Ventas unitarias'!E57)*Gastos!$C$37)+(('Ventas unitarias'!E34+'Ventas unitarias'!E58)*Gastos!$C$38))*(1+Gastos!$C$39)</f>
        <v>0</v>
      </c>
      <c r="I19" s="383">
        <f>((('Ventas unitarias'!F25+'Ventas unitarias'!F49)*Gastos!$C$29)+(('Ventas unitarias'!F26+'Ventas unitarias'!F50)*Gastos!$C$30)+(('Ventas unitarias'!F27+'Ventas unitarias'!F51)*Gastos!$C$31)+(('Ventas unitarias'!F28+'Ventas unitarias'!F52)*Gastos!$C$32)+(('Ventas unitarias'!F29+'Ventas unitarias'!F53)*Gastos!$C$33)+(('Ventas unitarias'!F30+'Ventas unitarias'!F54)*Gastos!$C$34)+(('Ventas unitarias'!F31+'Ventas unitarias'!F55)*Gastos!$C$35)+(('Ventas unitarias'!F32+'Ventas unitarias'!F56)*Gastos!$C$36)+(('Ventas unitarias'!F33+'Ventas unitarias'!F57)*Gastos!$C$37)+(('Ventas unitarias'!F34+'Ventas unitarias'!F58)*Gastos!$C$38))*(1+Gastos!$C$39)</f>
        <v>0</v>
      </c>
      <c r="J19" s="383">
        <f>((('Ventas unitarias'!G25+'Ventas unitarias'!G49)*Gastos!$C$29)+(('Ventas unitarias'!G26+'Ventas unitarias'!G50)*Gastos!$C$30)+(('Ventas unitarias'!G27+'Ventas unitarias'!G51)*Gastos!$C$31)+(('Ventas unitarias'!G28+'Ventas unitarias'!G52)*Gastos!$C$32)+(('Ventas unitarias'!G29+'Ventas unitarias'!G53)*Gastos!$C$33)+(('Ventas unitarias'!G30+'Ventas unitarias'!G54)*Gastos!$C$34)+(('Ventas unitarias'!G31+'Ventas unitarias'!G55)*Gastos!$C$35)+(('Ventas unitarias'!G32+'Ventas unitarias'!G56)*Gastos!$C$36)+(('Ventas unitarias'!G33+'Ventas unitarias'!G57)*Gastos!$C$37)+(('Ventas unitarias'!G34+'Ventas unitarias'!G58)*Gastos!$C$38))*(1+Gastos!$C$39)</f>
        <v>0</v>
      </c>
      <c r="K19" s="383">
        <f>((('Ventas unitarias'!H25+'Ventas unitarias'!H49)*Gastos!$C$29)+(('Ventas unitarias'!H26+'Ventas unitarias'!H50)*Gastos!$C$30)+(('Ventas unitarias'!H27+'Ventas unitarias'!H51)*Gastos!$C$31)+(('Ventas unitarias'!H28+'Ventas unitarias'!H52)*Gastos!$C$32)+(('Ventas unitarias'!H29+'Ventas unitarias'!H53)*Gastos!$C$33)+(('Ventas unitarias'!H30+'Ventas unitarias'!H54)*Gastos!$C$34)+(('Ventas unitarias'!H31+'Ventas unitarias'!H55)*Gastos!$C$35)+(('Ventas unitarias'!H32+'Ventas unitarias'!H56)*Gastos!$C$36)+(('Ventas unitarias'!H33+'Ventas unitarias'!H57)*Gastos!$C$37)+(('Ventas unitarias'!H34+'Ventas unitarias'!H58)*Gastos!$C$38))*(1+Gastos!$C$39)</f>
        <v>0</v>
      </c>
      <c r="L19" s="383">
        <f>((('Ventas unitarias'!I25+'Ventas unitarias'!I49)*Gastos!$C$29)+(('Ventas unitarias'!I26+'Ventas unitarias'!I50)*Gastos!$C$30)+(('Ventas unitarias'!I27+'Ventas unitarias'!I51)*Gastos!$C$31)+(('Ventas unitarias'!I28+'Ventas unitarias'!I52)*Gastos!$C$32)+(('Ventas unitarias'!I29+'Ventas unitarias'!I53)*Gastos!$C$33)+(('Ventas unitarias'!I30+'Ventas unitarias'!I54)*Gastos!$C$34)+(('Ventas unitarias'!I31+'Ventas unitarias'!I55)*Gastos!$C$35)+(('Ventas unitarias'!I32+'Ventas unitarias'!I56)*Gastos!$C$36)+(('Ventas unitarias'!I33+'Ventas unitarias'!I57)*Gastos!$C$37)+(('Ventas unitarias'!I34+'Ventas unitarias'!I58)*Gastos!$C$38))*(1+Gastos!$C$39)</f>
        <v>0</v>
      </c>
      <c r="M19" s="383">
        <f>((('Ventas unitarias'!J25+'Ventas unitarias'!J49)*Gastos!$C$29)+(('Ventas unitarias'!J26+'Ventas unitarias'!J50)*Gastos!$C$30)+(('Ventas unitarias'!J27+'Ventas unitarias'!J51)*Gastos!$C$31)+(('Ventas unitarias'!J28+'Ventas unitarias'!J52)*Gastos!$C$32)+(('Ventas unitarias'!J29+'Ventas unitarias'!J53)*Gastos!$C$33)+(('Ventas unitarias'!J30+'Ventas unitarias'!J54)*Gastos!$C$34)+(('Ventas unitarias'!J31+'Ventas unitarias'!J55)*Gastos!$C$35)+(('Ventas unitarias'!J32+'Ventas unitarias'!J56)*Gastos!$C$36)+(('Ventas unitarias'!J33+'Ventas unitarias'!J57)*Gastos!$C$37)+(('Ventas unitarias'!J34+'Ventas unitarias'!J58)*Gastos!$C$38))*(1+Gastos!$C$39)</f>
        <v>0</v>
      </c>
      <c r="N19" s="383">
        <f>((('Ventas unitarias'!K25+'Ventas unitarias'!K49)*Gastos!$C$29)+(('Ventas unitarias'!K26+'Ventas unitarias'!K50)*Gastos!$C$30)+(('Ventas unitarias'!K27+'Ventas unitarias'!K51)*Gastos!$C$31)+(('Ventas unitarias'!K28+'Ventas unitarias'!K52)*Gastos!$C$32)+(('Ventas unitarias'!K29+'Ventas unitarias'!K53)*Gastos!$C$33)+(('Ventas unitarias'!K30+'Ventas unitarias'!K54)*Gastos!$C$34)+(('Ventas unitarias'!K31+'Ventas unitarias'!K55)*Gastos!$C$35)+(('Ventas unitarias'!K32+'Ventas unitarias'!K56)*Gastos!$C$36)+(('Ventas unitarias'!K33+'Ventas unitarias'!K57)*Gastos!$C$37)+(('Ventas unitarias'!K34+'Ventas unitarias'!K58)*Gastos!$C$38))*(1+Gastos!$C$39)</f>
        <v>0</v>
      </c>
      <c r="O19" s="383">
        <f>((('Ventas unitarias'!L25+'Ventas unitarias'!L49)*Gastos!$C$29)+(('Ventas unitarias'!L26+'Ventas unitarias'!L50)*Gastos!$C$30)+(('Ventas unitarias'!L27+'Ventas unitarias'!L51)*Gastos!$C$31)+(('Ventas unitarias'!L28+'Ventas unitarias'!L52)*Gastos!$C$32)+(('Ventas unitarias'!L29+'Ventas unitarias'!L53)*Gastos!$C$33)+(('Ventas unitarias'!L30+'Ventas unitarias'!L54)*Gastos!$C$34)+(('Ventas unitarias'!L31+'Ventas unitarias'!L55)*Gastos!$C$35)+(('Ventas unitarias'!L32+'Ventas unitarias'!L56)*Gastos!$C$36)+(('Ventas unitarias'!L33+'Ventas unitarias'!L57)*Gastos!$C$37)+(('Ventas unitarias'!L34+'Ventas unitarias'!L58)*Gastos!$C$38))*(1+Gastos!$C$39)</f>
        <v>0</v>
      </c>
      <c r="P19" s="383">
        <f>((('Ventas unitarias'!M25+'Ventas unitarias'!M49)*Gastos!$C$29)+(('Ventas unitarias'!M26+'Ventas unitarias'!M50)*Gastos!$C$30)+(('Ventas unitarias'!M27+'Ventas unitarias'!M51)*Gastos!$C$31)+(('Ventas unitarias'!M28+'Ventas unitarias'!M52)*Gastos!$C$32)+(('Ventas unitarias'!M29+'Ventas unitarias'!M53)*Gastos!$C$33)+(('Ventas unitarias'!M30+'Ventas unitarias'!M54)*Gastos!$C$34)+(('Ventas unitarias'!M31+'Ventas unitarias'!M55)*Gastos!$C$35)+(('Ventas unitarias'!M32+'Ventas unitarias'!M56)*Gastos!$C$36)+(('Ventas unitarias'!M33+'Ventas unitarias'!M57)*Gastos!$C$37)+(('Ventas unitarias'!M34+'Ventas unitarias'!M58)*Gastos!$C$38))*(1+Gastos!$C$39)</f>
        <v>0</v>
      </c>
      <c r="Q19" s="383">
        <f>SUM(E19:P19)</f>
        <v>0</v>
      </c>
      <c r="R19" s="383">
        <f>((('Ventas unitarias'!B75+'Ventas unitarias'!B99)*Gastos!$C$29)+(('Ventas unitarias'!B76+'Ventas unitarias'!B100)*Gastos!$C$30)+(('Ventas unitarias'!B77+'Ventas unitarias'!B101)*Gastos!$C$31)+(('Ventas unitarias'!B78+'Ventas unitarias'!B102)*Gastos!$C$32)+(('Ventas unitarias'!B79+'Ventas unitarias'!B103)*Gastos!$C$33)+(('Ventas unitarias'!B80+'Ventas unitarias'!B104)*Gastos!$C$34)+(('Ventas unitarias'!B81+'Ventas unitarias'!B105)*Gastos!$C$35)+(('Ventas unitarias'!B82+'Ventas unitarias'!B106)*Gastos!$C$36)+(('Ventas unitarias'!B83+'Ventas unitarias'!B107)*Gastos!$C$37)+(('Ventas unitarias'!B84+'Ventas unitarias'!B108)*Gastos!$C$38))*(1+Gastos!$C$39)</f>
        <v>0</v>
      </c>
      <c r="S19" s="383">
        <f>((('Ventas unitarias'!C75+'Ventas unitarias'!C99)*Gastos!$C$29)+(('Ventas unitarias'!C76+'Ventas unitarias'!C100)*Gastos!$C$30)+(('Ventas unitarias'!C77+'Ventas unitarias'!C101)*Gastos!$C$31)+(('Ventas unitarias'!C78+'Ventas unitarias'!C102)*Gastos!$C$32)+(('Ventas unitarias'!C79+'Ventas unitarias'!C103)*Gastos!$C$33)+(('Ventas unitarias'!C80+'Ventas unitarias'!C104)*Gastos!$C$34)+(('Ventas unitarias'!C81+'Ventas unitarias'!C105)*Gastos!$C$35)+(('Ventas unitarias'!C82+'Ventas unitarias'!C106)*Gastos!$C$36)+(('Ventas unitarias'!C83+'Ventas unitarias'!C107)*Gastos!$C$37)+(('Ventas unitarias'!C84+'Ventas unitarias'!C108)*Gastos!$C$38))*(1+Gastos!$C$39)</f>
        <v>0</v>
      </c>
      <c r="T19" s="383">
        <f>((('Ventas unitarias'!D75+'Ventas unitarias'!D99)*Gastos!$C$29)+(('Ventas unitarias'!D76+'Ventas unitarias'!D100)*Gastos!$C$30)+(('Ventas unitarias'!D77+'Ventas unitarias'!D101)*Gastos!$C$31)+(('Ventas unitarias'!D78+'Ventas unitarias'!D102)*Gastos!$C$32)+(('Ventas unitarias'!D79+'Ventas unitarias'!D103)*Gastos!$C$33)+(('Ventas unitarias'!D80+'Ventas unitarias'!D104)*Gastos!$C$34)+(('Ventas unitarias'!D81+'Ventas unitarias'!D105)*Gastos!$C$35)+(('Ventas unitarias'!D82+'Ventas unitarias'!D106)*Gastos!$C$36)+(('Ventas unitarias'!D83+'Ventas unitarias'!D107)*Gastos!$C$37)+(('Ventas unitarias'!D84+'Ventas unitarias'!D108)*Gastos!$C$38))*(1+Gastos!$C$39)</f>
        <v>0</v>
      </c>
      <c r="U19" s="383">
        <f>((('Ventas unitarias'!E75+'Ventas unitarias'!E99)*Gastos!$C$29)+(('Ventas unitarias'!E76+'Ventas unitarias'!E100)*Gastos!$C$30)+(('Ventas unitarias'!E77+'Ventas unitarias'!E101)*Gastos!$C$31)+(('Ventas unitarias'!E78+'Ventas unitarias'!E102)*Gastos!$C$32)+(('Ventas unitarias'!E79+'Ventas unitarias'!E103)*Gastos!$C$33)+(('Ventas unitarias'!E80+'Ventas unitarias'!E104)*Gastos!$C$34)+(('Ventas unitarias'!E81+'Ventas unitarias'!E105)*Gastos!$C$35)+(('Ventas unitarias'!E82+'Ventas unitarias'!E106)*Gastos!$C$36)+(('Ventas unitarias'!E83+'Ventas unitarias'!E107)*Gastos!$C$37)+(('Ventas unitarias'!E84+'Ventas unitarias'!E108)*Gastos!$C$38))*(1+Gastos!$C$39)</f>
        <v>0</v>
      </c>
      <c r="V19" s="383">
        <f>((('Ventas unitarias'!F75+'Ventas unitarias'!F99)*Gastos!$C$29)+(('Ventas unitarias'!F76+'Ventas unitarias'!F100)*Gastos!$C$30)+(('Ventas unitarias'!F77+'Ventas unitarias'!F101)*Gastos!$C$31)+(('Ventas unitarias'!F78+'Ventas unitarias'!F102)*Gastos!$C$32)+(('Ventas unitarias'!F79+'Ventas unitarias'!F103)*Gastos!$C$33)+(('Ventas unitarias'!F80+'Ventas unitarias'!F104)*Gastos!$C$34)+(('Ventas unitarias'!F81+'Ventas unitarias'!F105)*Gastos!$C$35)+(('Ventas unitarias'!F82+'Ventas unitarias'!F106)*Gastos!$C$36)+(('Ventas unitarias'!F83+'Ventas unitarias'!F107)*Gastos!$C$37)+(('Ventas unitarias'!F84+'Ventas unitarias'!F108)*Gastos!$C$38))*(1+Gastos!$C$39)</f>
        <v>0</v>
      </c>
      <c r="W19" s="383">
        <f>((('Ventas unitarias'!G75+'Ventas unitarias'!G99)*Gastos!$C$29)+(('Ventas unitarias'!G76+'Ventas unitarias'!G100)*Gastos!$C$30)+(('Ventas unitarias'!G77+'Ventas unitarias'!G101)*Gastos!$C$31)+(('Ventas unitarias'!G78+'Ventas unitarias'!G102)*Gastos!$C$32)+(('Ventas unitarias'!G79+'Ventas unitarias'!G103)*Gastos!$C$33)+(('Ventas unitarias'!G80+'Ventas unitarias'!G104)*Gastos!$C$34)+(('Ventas unitarias'!G81+'Ventas unitarias'!G105)*Gastos!$C$35)+(('Ventas unitarias'!G82+'Ventas unitarias'!G106)*Gastos!$C$36)+(('Ventas unitarias'!G83+'Ventas unitarias'!G107)*Gastos!$C$37)+(('Ventas unitarias'!G84+'Ventas unitarias'!G108)*Gastos!$C$38))*(1+Gastos!$C$39)</f>
        <v>0</v>
      </c>
      <c r="X19" s="383">
        <f>((('Ventas unitarias'!H75+'Ventas unitarias'!H99)*Gastos!$C$29)+(('Ventas unitarias'!H76+'Ventas unitarias'!H100)*Gastos!$C$30)+(('Ventas unitarias'!H77+'Ventas unitarias'!H101)*Gastos!$C$31)+(('Ventas unitarias'!H78+'Ventas unitarias'!H102)*Gastos!$C$32)+(('Ventas unitarias'!H79+'Ventas unitarias'!H103)*Gastos!$C$33)+(('Ventas unitarias'!H80+'Ventas unitarias'!H104)*Gastos!$C$34)+(('Ventas unitarias'!H81+'Ventas unitarias'!H105)*Gastos!$C$35)+(('Ventas unitarias'!H82+'Ventas unitarias'!H106)*Gastos!$C$36)+(('Ventas unitarias'!H83+'Ventas unitarias'!H107)*Gastos!$C$37)+(('Ventas unitarias'!H84+'Ventas unitarias'!H108)*Gastos!$C$38))*(1+Gastos!$C$39)</f>
        <v>0</v>
      </c>
      <c r="Y19" s="383">
        <f>((('Ventas unitarias'!I75+'Ventas unitarias'!I99)*Gastos!$C$29)+(('Ventas unitarias'!I76+'Ventas unitarias'!I100)*Gastos!$C$30)+(('Ventas unitarias'!I77+'Ventas unitarias'!I101)*Gastos!$C$31)+(('Ventas unitarias'!I78+'Ventas unitarias'!I102)*Gastos!$C$32)+(('Ventas unitarias'!I79+'Ventas unitarias'!I103)*Gastos!$C$33)+(('Ventas unitarias'!I80+'Ventas unitarias'!I104)*Gastos!$C$34)+(('Ventas unitarias'!I81+'Ventas unitarias'!I105)*Gastos!$C$35)+(('Ventas unitarias'!I82+'Ventas unitarias'!I106)*Gastos!$C$36)+(('Ventas unitarias'!I83+'Ventas unitarias'!I107)*Gastos!$C$37)+(('Ventas unitarias'!I84+'Ventas unitarias'!I108)*Gastos!$C$38))*(1+Gastos!$C$39)</f>
        <v>0</v>
      </c>
      <c r="Z19" s="383">
        <f>((('Ventas unitarias'!J75+'Ventas unitarias'!J99)*Gastos!$C$29)+(('Ventas unitarias'!J76+'Ventas unitarias'!J100)*Gastos!$C$30)+(('Ventas unitarias'!J77+'Ventas unitarias'!J101)*Gastos!$C$31)+(('Ventas unitarias'!J78+'Ventas unitarias'!J102)*Gastos!$C$32)+(('Ventas unitarias'!J79+'Ventas unitarias'!J103)*Gastos!$C$33)+(('Ventas unitarias'!J80+'Ventas unitarias'!J104)*Gastos!$C$34)+(('Ventas unitarias'!J81+'Ventas unitarias'!J105)*Gastos!$C$35)+(('Ventas unitarias'!J82+'Ventas unitarias'!J106)*Gastos!$C$36)+(('Ventas unitarias'!J83+'Ventas unitarias'!J107)*Gastos!$C$37)+(('Ventas unitarias'!J84+'Ventas unitarias'!J108)*Gastos!$C$38))*(1+Gastos!$C$39)</f>
        <v>0</v>
      </c>
      <c r="AA19" s="383">
        <f>((('Ventas unitarias'!K75+'Ventas unitarias'!K99)*Gastos!$C$29)+(('Ventas unitarias'!K76+'Ventas unitarias'!K100)*Gastos!$C$30)+(('Ventas unitarias'!K77+'Ventas unitarias'!K101)*Gastos!$C$31)+(('Ventas unitarias'!K78+'Ventas unitarias'!K102)*Gastos!$C$32)+(('Ventas unitarias'!K79+'Ventas unitarias'!K103)*Gastos!$C$33)+(('Ventas unitarias'!K80+'Ventas unitarias'!K104)*Gastos!$C$34)+(('Ventas unitarias'!K81+'Ventas unitarias'!K105)*Gastos!$C$35)+(('Ventas unitarias'!K82+'Ventas unitarias'!K106)*Gastos!$C$36)+(('Ventas unitarias'!K83+'Ventas unitarias'!K107)*Gastos!$C$37)+(('Ventas unitarias'!K84+'Ventas unitarias'!K108)*Gastos!$C$38))*(1+Gastos!$C$39)</f>
        <v>0</v>
      </c>
      <c r="AB19" s="383">
        <f>((('Ventas unitarias'!L75+'Ventas unitarias'!L99)*Gastos!$C$29)+(('Ventas unitarias'!L76+'Ventas unitarias'!L100)*Gastos!$C$30)+(('Ventas unitarias'!L77+'Ventas unitarias'!L101)*Gastos!$C$31)+(('Ventas unitarias'!L78+'Ventas unitarias'!L102)*Gastos!$C$32)+(('Ventas unitarias'!L79+'Ventas unitarias'!L103)*Gastos!$C$33)+(('Ventas unitarias'!L80+'Ventas unitarias'!L104)*Gastos!$C$34)+(('Ventas unitarias'!L81+'Ventas unitarias'!L105)*Gastos!$C$35)+(('Ventas unitarias'!L82+'Ventas unitarias'!L106)*Gastos!$C$36)+(('Ventas unitarias'!L83+'Ventas unitarias'!L107)*Gastos!$C$37)+(('Ventas unitarias'!L84+'Ventas unitarias'!L108)*Gastos!$C$38))*(1+Gastos!$C$39)</f>
        <v>0</v>
      </c>
      <c r="AC19" s="383">
        <f>((('Ventas unitarias'!M75+'Ventas unitarias'!M99)*Gastos!$C$29)+(('Ventas unitarias'!M76+'Ventas unitarias'!M100)*Gastos!$C$30)+(('Ventas unitarias'!M77+'Ventas unitarias'!M101)*Gastos!$C$31)+(('Ventas unitarias'!M78+'Ventas unitarias'!M102)*Gastos!$C$32)+(('Ventas unitarias'!M79+'Ventas unitarias'!M103)*Gastos!$C$33)+(('Ventas unitarias'!M80+'Ventas unitarias'!M104)*Gastos!$C$34)+(('Ventas unitarias'!M81+'Ventas unitarias'!M105)*Gastos!$C$35)+(('Ventas unitarias'!M82+'Ventas unitarias'!M106)*Gastos!$C$36)+(('Ventas unitarias'!M83+'Ventas unitarias'!M107)*Gastos!$C$37)+(('Ventas unitarias'!M84+'Ventas unitarias'!M108)*Gastos!$C$38))*(1+Gastos!$C$39)</f>
        <v>0</v>
      </c>
      <c r="AD19" s="383">
        <f>SUM(R19:AC19)</f>
        <v>0</v>
      </c>
      <c r="AE19" s="383">
        <f>((('Ventas unitarias'!B126+'Ventas unitarias'!B150)*Gastos!$C$29)+(('Ventas unitarias'!B127+'Ventas unitarias'!B151)*Gastos!$C$30)+(('Ventas unitarias'!B128+'Ventas unitarias'!B152)*Gastos!$C$31)+(('Ventas unitarias'!B129+'Ventas unitarias'!B153)*Gastos!$C$32)+(('Ventas unitarias'!B130+'Ventas unitarias'!B154)*Gastos!$C$33)+(('Ventas unitarias'!B131+'Ventas unitarias'!B155)*Gastos!$C$34)+(('Ventas unitarias'!B132+'Ventas unitarias'!B156)*Gastos!$C$35)+(('Ventas unitarias'!B133+'Ventas unitarias'!B157)*Gastos!$C$36)+(('Ventas unitarias'!B134+'Ventas unitarias'!B158)*Gastos!$C$37)+(('Ventas unitarias'!B135+'Ventas unitarias'!B159)*Gastos!$C$38))*(1+Gastos!$C$39)</f>
        <v>0</v>
      </c>
      <c r="AF19" s="383">
        <f>((('Ventas unitarias'!C126+'Ventas unitarias'!C150)*Gastos!$C$29)+(('Ventas unitarias'!C127+'Ventas unitarias'!C151)*Gastos!$C$30)+(('Ventas unitarias'!C128+'Ventas unitarias'!C152)*Gastos!$C$31)+(('Ventas unitarias'!C129+'Ventas unitarias'!C153)*Gastos!$C$32)+(('Ventas unitarias'!C130+'Ventas unitarias'!C154)*Gastos!$C$33)+(('Ventas unitarias'!C131+'Ventas unitarias'!C155)*Gastos!$C$34)+(('Ventas unitarias'!C132+'Ventas unitarias'!C156)*Gastos!$C$35)+(('Ventas unitarias'!C133+'Ventas unitarias'!C157)*Gastos!$C$36)+(('Ventas unitarias'!C134+'Ventas unitarias'!C158)*Gastos!$C$37)+(('Ventas unitarias'!C135+'Ventas unitarias'!C159)*Gastos!$C$38))*(1+Gastos!$C$39)</f>
        <v>0</v>
      </c>
      <c r="AG19" s="383">
        <f>((('Ventas unitarias'!D126+'Ventas unitarias'!D150)*Gastos!$C$29)+(('Ventas unitarias'!D127+'Ventas unitarias'!D151)*Gastos!$C$30)+(('Ventas unitarias'!D128+'Ventas unitarias'!D152)*Gastos!$C$31)+(('Ventas unitarias'!D129+'Ventas unitarias'!D153)*Gastos!$C$32)+(('Ventas unitarias'!D130+'Ventas unitarias'!D154)*Gastos!$C$33)+(('Ventas unitarias'!D131+'Ventas unitarias'!D155)*Gastos!$C$34)+(('Ventas unitarias'!D132+'Ventas unitarias'!D156)*Gastos!$C$35)+(('Ventas unitarias'!D133+'Ventas unitarias'!D157)*Gastos!$C$36)+(('Ventas unitarias'!D134+'Ventas unitarias'!D158)*Gastos!$C$37)+(('Ventas unitarias'!D135+'Ventas unitarias'!D159)*Gastos!$C$38))*(1+Gastos!$C$39)</f>
        <v>0</v>
      </c>
      <c r="AH19" s="383">
        <f>((('Ventas unitarias'!E126+'Ventas unitarias'!E150)*Gastos!$C$29)+(('Ventas unitarias'!E127+'Ventas unitarias'!E151)*Gastos!$C$30)+(('Ventas unitarias'!E128+'Ventas unitarias'!E152)*Gastos!$C$31)+(('Ventas unitarias'!E129+'Ventas unitarias'!E153)*Gastos!$C$32)+(('Ventas unitarias'!E130+'Ventas unitarias'!E154)*Gastos!$C$33)+(('Ventas unitarias'!E131+'Ventas unitarias'!E155)*Gastos!$C$34)+(('Ventas unitarias'!E132+'Ventas unitarias'!E156)*Gastos!$C$35)+(('Ventas unitarias'!E133+'Ventas unitarias'!E157)*Gastos!$C$36)+(('Ventas unitarias'!E134+'Ventas unitarias'!E158)*Gastos!$C$37)+(('Ventas unitarias'!E135+'Ventas unitarias'!E159)*Gastos!$C$38))*(1+Gastos!$C$39)</f>
        <v>0</v>
      </c>
      <c r="AI19" s="383">
        <f>((('Ventas unitarias'!F126+'Ventas unitarias'!F150)*Gastos!$C$29)+(('Ventas unitarias'!F127+'Ventas unitarias'!F151)*Gastos!$C$30)+(('Ventas unitarias'!F128+'Ventas unitarias'!F152)*Gastos!$C$31)+(('Ventas unitarias'!F129+'Ventas unitarias'!F153)*Gastos!$C$32)+(('Ventas unitarias'!F130+'Ventas unitarias'!F154)*Gastos!$C$33)+(('Ventas unitarias'!F131+'Ventas unitarias'!F155)*Gastos!$C$34)+(('Ventas unitarias'!F132+'Ventas unitarias'!F156)*Gastos!$C$35)+(('Ventas unitarias'!F133+'Ventas unitarias'!F157)*Gastos!$C$36)+(('Ventas unitarias'!F134+'Ventas unitarias'!F158)*Gastos!$C$37)+(('Ventas unitarias'!F135+'Ventas unitarias'!F159)*Gastos!$C$38))*(1+Gastos!$C$39)</f>
        <v>0</v>
      </c>
      <c r="AJ19" s="383">
        <f>((('Ventas unitarias'!G126+'Ventas unitarias'!G150)*Gastos!$C$29)+(('Ventas unitarias'!G127+'Ventas unitarias'!G151)*Gastos!$C$30)+(('Ventas unitarias'!G128+'Ventas unitarias'!G152)*Gastos!$C$31)+(('Ventas unitarias'!G129+'Ventas unitarias'!G153)*Gastos!$C$32)+(('Ventas unitarias'!G130+'Ventas unitarias'!G154)*Gastos!$C$33)+(('Ventas unitarias'!G131+'Ventas unitarias'!G155)*Gastos!$C$34)+(('Ventas unitarias'!G132+'Ventas unitarias'!G156)*Gastos!$C$35)+(('Ventas unitarias'!G133+'Ventas unitarias'!G157)*Gastos!$C$36)+(('Ventas unitarias'!G134+'Ventas unitarias'!G158)*Gastos!$C$37)+(('Ventas unitarias'!G135+'Ventas unitarias'!G159)*Gastos!$C$38))*(1+Gastos!$C$39)</f>
        <v>0</v>
      </c>
      <c r="AK19" s="383">
        <f>((('Ventas unitarias'!H126+'Ventas unitarias'!H150)*Gastos!$C$29)+(('Ventas unitarias'!H127+'Ventas unitarias'!H151)*Gastos!$C$30)+(('Ventas unitarias'!H128+'Ventas unitarias'!H152)*Gastos!$C$31)+(('Ventas unitarias'!H129+'Ventas unitarias'!H153)*Gastos!$C$32)+(('Ventas unitarias'!H130+'Ventas unitarias'!H154)*Gastos!$C$33)+(('Ventas unitarias'!H131+'Ventas unitarias'!H155)*Gastos!$C$34)+(('Ventas unitarias'!H132+'Ventas unitarias'!H156)*Gastos!$C$35)+(('Ventas unitarias'!H133+'Ventas unitarias'!H157)*Gastos!$C$36)+(('Ventas unitarias'!H134+'Ventas unitarias'!H158)*Gastos!$C$37)+(('Ventas unitarias'!H135+'Ventas unitarias'!H159)*Gastos!$C$38))*(1+Gastos!$C$39)</f>
        <v>0</v>
      </c>
      <c r="AL19" s="383">
        <f>((('Ventas unitarias'!I126+'Ventas unitarias'!I150)*Gastos!$C$29)+(('Ventas unitarias'!I127+'Ventas unitarias'!I151)*Gastos!$C$30)+(('Ventas unitarias'!I128+'Ventas unitarias'!I152)*Gastos!$C$31)+(('Ventas unitarias'!I129+'Ventas unitarias'!I153)*Gastos!$C$32)+(('Ventas unitarias'!I130+'Ventas unitarias'!I154)*Gastos!$C$33)+(('Ventas unitarias'!I131+'Ventas unitarias'!I155)*Gastos!$C$34)+(('Ventas unitarias'!I132+'Ventas unitarias'!I156)*Gastos!$C$35)+(('Ventas unitarias'!I133+'Ventas unitarias'!I157)*Gastos!$C$36)+(('Ventas unitarias'!I134+'Ventas unitarias'!I158)*Gastos!$C$37)+(('Ventas unitarias'!I135+'Ventas unitarias'!I159)*Gastos!$C$38))*(1+Gastos!$C$39)</f>
        <v>0</v>
      </c>
      <c r="AM19" s="383">
        <f>((('Ventas unitarias'!J126+'Ventas unitarias'!J150)*Gastos!$C$29)+(('Ventas unitarias'!J127+'Ventas unitarias'!J151)*Gastos!$C$30)+(('Ventas unitarias'!J128+'Ventas unitarias'!J152)*Gastos!$C$31)+(('Ventas unitarias'!J129+'Ventas unitarias'!J153)*Gastos!$C$32)+(('Ventas unitarias'!J130+'Ventas unitarias'!J154)*Gastos!$C$33)+(('Ventas unitarias'!J131+'Ventas unitarias'!J155)*Gastos!$C$34)+(('Ventas unitarias'!J132+'Ventas unitarias'!J156)*Gastos!$C$35)+(('Ventas unitarias'!J133+'Ventas unitarias'!J157)*Gastos!$C$36)+(('Ventas unitarias'!J134+'Ventas unitarias'!J158)*Gastos!$C$37)+(('Ventas unitarias'!J135+'Ventas unitarias'!J159)*Gastos!$C$38))*(1+Gastos!$C$39)</f>
        <v>0</v>
      </c>
      <c r="AN19" s="383">
        <f>((('Ventas unitarias'!K126+'Ventas unitarias'!K150)*Gastos!$C$29)+(('Ventas unitarias'!K127+'Ventas unitarias'!K151)*Gastos!$C$30)+(('Ventas unitarias'!K128+'Ventas unitarias'!K152)*Gastos!$C$31)+(('Ventas unitarias'!K129+'Ventas unitarias'!K153)*Gastos!$C$32)+(('Ventas unitarias'!K130+'Ventas unitarias'!K154)*Gastos!$C$33)+(('Ventas unitarias'!K131+'Ventas unitarias'!K155)*Gastos!$C$34)+(('Ventas unitarias'!K132+'Ventas unitarias'!K156)*Gastos!$C$35)+(('Ventas unitarias'!K133+'Ventas unitarias'!K157)*Gastos!$C$36)+(('Ventas unitarias'!K134+'Ventas unitarias'!K158)*Gastos!$C$37)+(('Ventas unitarias'!K135+'Ventas unitarias'!K159)*Gastos!$C$38))*(1+Gastos!$C$39)</f>
        <v>0</v>
      </c>
      <c r="AO19" s="383">
        <f>((('Ventas unitarias'!L126+'Ventas unitarias'!L150)*Gastos!$C$29)+(('Ventas unitarias'!L127+'Ventas unitarias'!L151)*Gastos!$C$30)+(('Ventas unitarias'!L128+'Ventas unitarias'!L152)*Gastos!$C$31)+(('Ventas unitarias'!L129+'Ventas unitarias'!L153)*Gastos!$C$32)+(('Ventas unitarias'!L130+'Ventas unitarias'!L154)*Gastos!$C$33)+(('Ventas unitarias'!L131+'Ventas unitarias'!L155)*Gastos!$C$34)+(('Ventas unitarias'!L132+'Ventas unitarias'!L156)*Gastos!$C$35)+(('Ventas unitarias'!L133+'Ventas unitarias'!L157)*Gastos!$C$36)+(('Ventas unitarias'!L134+'Ventas unitarias'!L158)*Gastos!$C$37)+(('Ventas unitarias'!L135+'Ventas unitarias'!L159)*Gastos!$C$38))*(1+Gastos!$C$39)</f>
        <v>0</v>
      </c>
      <c r="AP19" s="383">
        <f>((('Ventas unitarias'!M126+'Ventas unitarias'!M150)*Gastos!$C$29)+(('Ventas unitarias'!M127+'Ventas unitarias'!M151)*Gastos!$C$30)+(('Ventas unitarias'!M128+'Ventas unitarias'!M152)*Gastos!$C$31)+(('Ventas unitarias'!M129+'Ventas unitarias'!M153)*Gastos!$C$32)+(('Ventas unitarias'!M130+'Ventas unitarias'!M154)*Gastos!$C$33)+(('Ventas unitarias'!M131+'Ventas unitarias'!M155)*Gastos!$C$34)+(('Ventas unitarias'!M132+'Ventas unitarias'!M156)*Gastos!$C$35)+(('Ventas unitarias'!M133+'Ventas unitarias'!M157)*Gastos!$C$36)+(('Ventas unitarias'!M134+'Ventas unitarias'!M158)*Gastos!$C$37)+(('Ventas unitarias'!M135+'Ventas unitarias'!M159)*Gastos!$C$38))*(1+Gastos!$C$39)</f>
        <v>0</v>
      </c>
      <c r="AQ19" s="383">
        <f>SUM(AE19:AP19)</f>
        <v>0</v>
      </c>
      <c r="AR19" s="383">
        <f>AR13*AR15</f>
        <v>0</v>
      </c>
      <c r="AS19" s="383">
        <f>AS13*AS15</f>
        <v>0</v>
      </c>
      <c r="AT19" s="383">
        <f>AT13*AT15</f>
        <v>0</v>
      </c>
      <c r="AU19" s="383">
        <f>AU13*AU15</f>
        <v>0</v>
      </c>
      <c r="AV19" s="383">
        <f t="shared" ref="AV19:BP19" si="1">AV13*AV15</f>
        <v>0</v>
      </c>
      <c r="AW19" s="383">
        <f t="shared" si="1"/>
        <v>0</v>
      </c>
      <c r="AX19" s="383">
        <f t="shared" si="1"/>
        <v>0</v>
      </c>
      <c r="AY19" s="383">
        <f t="shared" si="1"/>
        <v>0</v>
      </c>
      <c r="AZ19" s="383">
        <f t="shared" si="1"/>
        <v>0</v>
      </c>
      <c r="BA19" s="383">
        <f t="shared" si="1"/>
        <v>0</v>
      </c>
      <c r="BB19" s="383">
        <f t="shared" si="1"/>
        <v>0</v>
      </c>
      <c r="BC19" s="383">
        <f t="shared" si="1"/>
        <v>0</v>
      </c>
      <c r="BD19" s="383">
        <f>SUM(AR19:BC19)</f>
        <v>0</v>
      </c>
      <c r="BE19" s="383">
        <f t="shared" si="1"/>
        <v>0</v>
      </c>
      <c r="BF19" s="383">
        <f t="shared" si="1"/>
        <v>0</v>
      </c>
      <c r="BG19" s="383">
        <f t="shared" si="1"/>
        <v>0</v>
      </c>
      <c r="BH19" s="383">
        <f t="shared" si="1"/>
        <v>0</v>
      </c>
      <c r="BI19" s="383">
        <f t="shared" si="1"/>
        <v>0</v>
      </c>
      <c r="BJ19" s="383">
        <f t="shared" si="1"/>
        <v>0</v>
      </c>
      <c r="BK19" s="383">
        <f t="shared" si="1"/>
        <v>0</v>
      </c>
      <c r="BL19" s="383">
        <f t="shared" si="1"/>
        <v>0</v>
      </c>
      <c r="BM19" s="383">
        <f t="shared" si="1"/>
        <v>0</v>
      </c>
      <c r="BN19" s="383">
        <f t="shared" si="1"/>
        <v>0</v>
      </c>
      <c r="BO19" s="383">
        <f t="shared" si="1"/>
        <v>0</v>
      </c>
      <c r="BP19" s="383">
        <f t="shared" si="1"/>
        <v>0</v>
      </c>
      <c r="BQ19" s="383">
        <f>SUM(BE19:BP19)</f>
        <v>0</v>
      </c>
    </row>
    <row r="20" spans="2:69">
      <c r="B20" s="377"/>
      <c r="C20" s="393" t="s">
        <v>563</v>
      </c>
      <c r="D20" s="393"/>
      <c r="E20" s="383"/>
      <c r="F20" s="383"/>
      <c r="G20" s="383"/>
      <c r="H20" s="383"/>
      <c r="I20" s="383"/>
      <c r="J20" s="383"/>
      <c r="K20" s="383"/>
      <c r="L20" s="383"/>
      <c r="M20" s="383"/>
      <c r="N20" s="383"/>
      <c r="O20" s="383"/>
      <c r="P20" s="383"/>
      <c r="Q20" s="383">
        <f>SUM(E20:P20)</f>
        <v>0</v>
      </c>
      <c r="R20" s="383"/>
      <c r="S20" s="383"/>
      <c r="T20" s="383"/>
      <c r="U20" s="383"/>
      <c r="V20" s="383"/>
      <c r="W20" s="383"/>
      <c r="X20" s="383"/>
      <c r="Y20" s="383"/>
      <c r="Z20" s="383"/>
      <c r="AA20" s="383"/>
      <c r="AB20" s="383"/>
      <c r="AC20" s="383"/>
      <c r="AD20" s="383">
        <f>SUM(R20:AC20)</f>
        <v>0</v>
      </c>
      <c r="AE20" s="383"/>
      <c r="AF20" s="383"/>
      <c r="AG20" s="383"/>
      <c r="AH20" s="383"/>
      <c r="AI20" s="383"/>
      <c r="AJ20" s="383"/>
      <c r="AK20" s="383"/>
      <c r="AL20" s="383"/>
      <c r="AM20" s="383"/>
      <c r="AN20" s="383"/>
      <c r="AO20" s="383"/>
      <c r="AP20" s="383"/>
      <c r="AQ20" s="383">
        <f>SUM(AE20:AP20)</f>
        <v>0</v>
      </c>
      <c r="AR20" s="383"/>
      <c r="AS20" s="383"/>
      <c r="AT20" s="383"/>
      <c r="AU20" s="383"/>
      <c r="AV20" s="383"/>
      <c r="AW20" s="383"/>
      <c r="AX20" s="383"/>
      <c r="AY20" s="383"/>
      <c r="AZ20" s="383"/>
      <c r="BA20" s="383"/>
      <c r="BB20" s="383"/>
      <c r="BC20" s="383"/>
      <c r="BD20" s="383">
        <f>SUM(AR20:BC20)</f>
        <v>0</v>
      </c>
      <c r="BE20" s="383"/>
      <c r="BF20" s="383"/>
      <c r="BG20" s="383"/>
      <c r="BH20" s="383"/>
      <c r="BI20" s="383"/>
      <c r="BJ20" s="383"/>
      <c r="BK20" s="383"/>
      <c r="BL20" s="383"/>
      <c r="BM20" s="383"/>
      <c r="BN20" s="383"/>
      <c r="BO20" s="383"/>
      <c r="BP20" s="383"/>
      <c r="BQ20" s="383">
        <f>SUM(BE20:BP20)</f>
        <v>0</v>
      </c>
    </row>
    <row r="21" spans="2:69">
      <c r="B21" s="377"/>
      <c r="C21" s="394" t="s">
        <v>232</v>
      </c>
      <c r="D21" s="394"/>
      <c r="E21" s="395">
        <f t="shared" ref="E21:AL21" si="2">SUM(E17:E20)</f>
        <v>0</v>
      </c>
      <c r="F21" s="395">
        <f t="shared" si="2"/>
        <v>0</v>
      </c>
      <c r="G21" s="395">
        <f t="shared" si="2"/>
        <v>0</v>
      </c>
      <c r="H21" s="395">
        <f t="shared" si="2"/>
        <v>0</v>
      </c>
      <c r="I21" s="395">
        <f t="shared" si="2"/>
        <v>0</v>
      </c>
      <c r="J21" s="395">
        <f t="shared" si="2"/>
        <v>0</v>
      </c>
      <c r="K21" s="395">
        <f t="shared" si="2"/>
        <v>0</v>
      </c>
      <c r="L21" s="395">
        <f t="shared" si="2"/>
        <v>0</v>
      </c>
      <c r="M21" s="395">
        <f t="shared" si="2"/>
        <v>0</v>
      </c>
      <c r="N21" s="395">
        <f t="shared" si="2"/>
        <v>0</v>
      </c>
      <c r="O21" s="395">
        <f t="shared" si="2"/>
        <v>0</v>
      </c>
      <c r="P21" s="395">
        <f t="shared" si="2"/>
        <v>0</v>
      </c>
      <c r="Q21" s="395">
        <f>SUM(E21:P21)</f>
        <v>0</v>
      </c>
      <c r="R21" s="395">
        <f t="shared" si="2"/>
        <v>0</v>
      </c>
      <c r="S21" s="395">
        <f t="shared" si="2"/>
        <v>0</v>
      </c>
      <c r="T21" s="395">
        <f t="shared" si="2"/>
        <v>0</v>
      </c>
      <c r="U21" s="395">
        <f t="shared" si="2"/>
        <v>0</v>
      </c>
      <c r="V21" s="395">
        <f t="shared" si="2"/>
        <v>0</v>
      </c>
      <c r="W21" s="395">
        <f t="shared" si="2"/>
        <v>0</v>
      </c>
      <c r="X21" s="395">
        <f t="shared" si="2"/>
        <v>0</v>
      </c>
      <c r="Y21" s="395">
        <f t="shared" si="2"/>
        <v>0</v>
      </c>
      <c r="Z21" s="395">
        <f t="shared" si="2"/>
        <v>0</v>
      </c>
      <c r="AA21" s="395">
        <f t="shared" si="2"/>
        <v>0</v>
      </c>
      <c r="AB21" s="395">
        <f t="shared" si="2"/>
        <v>0</v>
      </c>
      <c r="AC21" s="395">
        <f t="shared" si="2"/>
        <v>0</v>
      </c>
      <c r="AD21" s="395">
        <f t="shared" si="2"/>
        <v>0</v>
      </c>
      <c r="AE21" s="395">
        <f t="shared" si="2"/>
        <v>0</v>
      </c>
      <c r="AF21" s="395">
        <f t="shared" si="2"/>
        <v>0</v>
      </c>
      <c r="AG21" s="395">
        <f t="shared" si="2"/>
        <v>0</v>
      </c>
      <c r="AH21" s="395">
        <f t="shared" si="2"/>
        <v>0</v>
      </c>
      <c r="AI21" s="395">
        <f t="shared" si="2"/>
        <v>0</v>
      </c>
      <c r="AJ21" s="395">
        <f t="shared" si="2"/>
        <v>0</v>
      </c>
      <c r="AK21" s="395">
        <f t="shared" si="2"/>
        <v>0</v>
      </c>
      <c r="AL21" s="395">
        <f t="shared" si="2"/>
        <v>0</v>
      </c>
      <c r="AM21" s="395">
        <f t="shared" ref="AM21:BQ21" si="3">SUM(AM17:AM20)</f>
        <v>0</v>
      </c>
      <c r="AN21" s="395">
        <f t="shared" si="3"/>
        <v>0</v>
      </c>
      <c r="AO21" s="395">
        <f t="shared" si="3"/>
        <v>0</v>
      </c>
      <c r="AP21" s="395">
        <f t="shared" si="3"/>
        <v>0</v>
      </c>
      <c r="AQ21" s="395">
        <f t="shared" si="3"/>
        <v>0</v>
      </c>
      <c r="AR21" s="395">
        <f t="shared" si="3"/>
        <v>0</v>
      </c>
      <c r="AS21" s="395">
        <f t="shared" si="3"/>
        <v>0</v>
      </c>
      <c r="AT21" s="395">
        <f t="shared" si="3"/>
        <v>0</v>
      </c>
      <c r="AU21" s="395">
        <f t="shared" si="3"/>
        <v>0</v>
      </c>
      <c r="AV21" s="395">
        <f t="shared" si="3"/>
        <v>0</v>
      </c>
      <c r="AW21" s="395">
        <f t="shared" si="3"/>
        <v>0</v>
      </c>
      <c r="AX21" s="395">
        <f t="shared" si="3"/>
        <v>0</v>
      </c>
      <c r="AY21" s="395">
        <f t="shared" si="3"/>
        <v>0</v>
      </c>
      <c r="AZ21" s="395">
        <f t="shared" si="3"/>
        <v>0</v>
      </c>
      <c r="BA21" s="395">
        <f t="shared" si="3"/>
        <v>0</v>
      </c>
      <c r="BB21" s="395">
        <f t="shared" si="3"/>
        <v>0</v>
      </c>
      <c r="BC21" s="395">
        <f t="shared" si="3"/>
        <v>0</v>
      </c>
      <c r="BD21" s="395">
        <f t="shared" si="3"/>
        <v>0</v>
      </c>
      <c r="BE21" s="395">
        <f t="shared" si="3"/>
        <v>0</v>
      </c>
      <c r="BF21" s="395">
        <f t="shared" si="3"/>
        <v>0</v>
      </c>
      <c r="BG21" s="395">
        <f t="shared" si="3"/>
        <v>0</v>
      </c>
      <c r="BH21" s="395">
        <f t="shared" si="3"/>
        <v>0</v>
      </c>
      <c r="BI21" s="395">
        <f t="shared" si="3"/>
        <v>0</v>
      </c>
      <c r="BJ21" s="395">
        <f t="shared" si="3"/>
        <v>0</v>
      </c>
      <c r="BK21" s="395">
        <f t="shared" si="3"/>
        <v>0</v>
      </c>
      <c r="BL21" s="395">
        <f t="shared" si="3"/>
        <v>0</v>
      </c>
      <c r="BM21" s="395">
        <f t="shared" si="3"/>
        <v>0</v>
      </c>
      <c r="BN21" s="395">
        <f t="shared" si="3"/>
        <v>0</v>
      </c>
      <c r="BO21" s="395">
        <f t="shared" si="3"/>
        <v>0</v>
      </c>
      <c r="BP21" s="395">
        <f t="shared" si="3"/>
        <v>0</v>
      </c>
      <c r="BQ21" s="395">
        <f t="shared" si="3"/>
        <v>0</v>
      </c>
    </row>
    <row r="22" spans="2:69">
      <c r="B22" s="377"/>
      <c r="C22" s="377"/>
      <c r="D22" s="377"/>
      <c r="E22" s="383"/>
      <c r="F22" s="383"/>
      <c r="G22" s="383"/>
      <c r="H22" s="383"/>
      <c r="I22" s="383"/>
      <c r="J22" s="383"/>
      <c r="K22" s="383"/>
      <c r="L22" s="383"/>
      <c r="M22" s="383"/>
      <c r="N22" s="383"/>
      <c r="O22" s="383"/>
      <c r="P22" s="383"/>
      <c r="Q22" s="383"/>
      <c r="R22" s="383"/>
      <c r="S22" s="383"/>
      <c r="T22" s="383"/>
      <c r="U22" s="383"/>
      <c r="V22" s="383"/>
      <c r="W22" s="383"/>
      <c r="X22" s="383"/>
      <c r="Y22" s="383"/>
      <c r="Z22" s="383"/>
      <c r="AA22" s="383"/>
      <c r="AB22" s="383"/>
      <c r="AC22" s="383"/>
      <c r="AD22" s="383"/>
      <c r="AE22" s="383"/>
      <c r="AF22" s="383"/>
      <c r="AG22" s="383"/>
      <c r="AH22" s="383"/>
      <c r="AI22" s="383"/>
      <c r="AJ22" s="383"/>
      <c r="AK22" s="383"/>
      <c r="AL22" s="383"/>
      <c r="AM22" s="383"/>
      <c r="AN22" s="383"/>
      <c r="AO22" s="383"/>
      <c r="AP22" s="383"/>
      <c r="AQ22" s="383"/>
      <c r="AR22" s="383"/>
      <c r="AS22" s="383"/>
      <c r="AT22" s="383"/>
      <c r="AU22" s="383"/>
      <c r="AV22" s="383"/>
      <c r="AW22" s="383"/>
      <c r="AX22" s="383"/>
      <c r="AY22" s="383"/>
      <c r="AZ22" s="383"/>
      <c r="BA22" s="383"/>
      <c r="BB22" s="383"/>
      <c r="BC22" s="383"/>
      <c r="BD22" s="383"/>
      <c r="BE22" s="383"/>
      <c r="BF22" s="383"/>
      <c r="BG22" s="383"/>
      <c r="BH22" s="383"/>
      <c r="BI22" s="383"/>
      <c r="BJ22" s="383"/>
      <c r="BK22" s="383"/>
      <c r="BL22" s="383"/>
      <c r="BM22" s="383"/>
      <c r="BN22" s="383"/>
      <c r="BO22" s="383"/>
      <c r="BP22" s="383"/>
      <c r="BQ22" s="383"/>
    </row>
    <row r="23" spans="2:69">
      <c r="B23" s="377"/>
      <c r="C23" s="396" t="s">
        <v>576</v>
      </c>
      <c r="D23" s="397"/>
      <c r="E23" s="398">
        <f t="shared" ref="E23:AL23" si="4">E13-E21</f>
        <v>0</v>
      </c>
      <c r="F23" s="398">
        <f t="shared" si="4"/>
        <v>0</v>
      </c>
      <c r="G23" s="398">
        <f t="shared" si="4"/>
        <v>0</v>
      </c>
      <c r="H23" s="398">
        <f t="shared" si="4"/>
        <v>0</v>
      </c>
      <c r="I23" s="398">
        <f t="shared" si="4"/>
        <v>0</v>
      </c>
      <c r="J23" s="398">
        <f t="shared" si="4"/>
        <v>0</v>
      </c>
      <c r="K23" s="398">
        <f t="shared" si="4"/>
        <v>0</v>
      </c>
      <c r="L23" s="398">
        <f t="shared" si="4"/>
        <v>0</v>
      </c>
      <c r="M23" s="398">
        <f t="shared" si="4"/>
        <v>0</v>
      </c>
      <c r="N23" s="398">
        <f t="shared" si="4"/>
        <v>0</v>
      </c>
      <c r="O23" s="398">
        <f t="shared" si="4"/>
        <v>0</v>
      </c>
      <c r="P23" s="398">
        <f t="shared" si="4"/>
        <v>0</v>
      </c>
      <c r="Q23" s="398">
        <f t="shared" si="4"/>
        <v>0</v>
      </c>
      <c r="R23" s="398">
        <f t="shared" si="4"/>
        <v>0</v>
      </c>
      <c r="S23" s="398">
        <f t="shared" si="4"/>
        <v>0</v>
      </c>
      <c r="T23" s="398">
        <f t="shared" si="4"/>
        <v>0</v>
      </c>
      <c r="U23" s="398">
        <f t="shared" si="4"/>
        <v>0</v>
      </c>
      <c r="V23" s="398">
        <f t="shared" si="4"/>
        <v>0</v>
      </c>
      <c r="W23" s="398">
        <f t="shared" si="4"/>
        <v>0</v>
      </c>
      <c r="X23" s="398">
        <f t="shared" si="4"/>
        <v>0</v>
      </c>
      <c r="Y23" s="398">
        <f t="shared" si="4"/>
        <v>0</v>
      </c>
      <c r="Z23" s="398">
        <f t="shared" si="4"/>
        <v>0</v>
      </c>
      <c r="AA23" s="398">
        <f t="shared" si="4"/>
        <v>0</v>
      </c>
      <c r="AB23" s="398">
        <f t="shared" si="4"/>
        <v>0</v>
      </c>
      <c r="AC23" s="398">
        <f t="shared" si="4"/>
        <v>0</v>
      </c>
      <c r="AD23" s="398">
        <f>AD13-AD21</f>
        <v>0</v>
      </c>
      <c r="AE23" s="398">
        <f t="shared" si="4"/>
        <v>0</v>
      </c>
      <c r="AF23" s="398">
        <f t="shared" si="4"/>
        <v>0</v>
      </c>
      <c r="AG23" s="398">
        <f t="shared" si="4"/>
        <v>0</v>
      </c>
      <c r="AH23" s="398">
        <f t="shared" si="4"/>
        <v>0</v>
      </c>
      <c r="AI23" s="398">
        <f t="shared" si="4"/>
        <v>0</v>
      </c>
      <c r="AJ23" s="398">
        <f t="shared" si="4"/>
        <v>0</v>
      </c>
      <c r="AK23" s="398">
        <f t="shared" si="4"/>
        <v>0</v>
      </c>
      <c r="AL23" s="398">
        <f t="shared" si="4"/>
        <v>0</v>
      </c>
      <c r="AM23" s="398">
        <f t="shared" ref="AM23:BQ23" si="5">AM13-AM21</f>
        <v>0</v>
      </c>
      <c r="AN23" s="398">
        <f t="shared" si="5"/>
        <v>0</v>
      </c>
      <c r="AO23" s="398">
        <f t="shared" si="5"/>
        <v>0</v>
      </c>
      <c r="AP23" s="398">
        <f t="shared" si="5"/>
        <v>0</v>
      </c>
      <c r="AQ23" s="398">
        <f t="shared" si="5"/>
        <v>0</v>
      </c>
      <c r="AR23" s="398">
        <f t="shared" si="5"/>
        <v>0</v>
      </c>
      <c r="AS23" s="398">
        <f t="shared" si="5"/>
        <v>0</v>
      </c>
      <c r="AT23" s="398">
        <f t="shared" si="5"/>
        <v>0</v>
      </c>
      <c r="AU23" s="398">
        <f t="shared" si="5"/>
        <v>0</v>
      </c>
      <c r="AV23" s="398">
        <f t="shared" si="5"/>
        <v>0</v>
      </c>
      <c r="AW23" s="398">
        <f t="shared" si="5"/>
        <v>0</v>
      </c>
      <c r="AX23" s="398">
        <f t="shared" si="5"/>
        <v>0</v>
      </c>
      <c r="AY23" s="398">
        <f t="shared" si="5"/>
        <v>0</v>
      </c>
      <c r="AZ23" s="398">
        <f t="shared" si="5"/>
        <v>0</v>
      </c>
      <c r="BA23" s="398">
        <f t="shared" si="5"/>
        <v>0</v>
      </c>
      <c r="BB23" s="398">
        <f t="shared" si="5"/>
        <v>0</v>
      </c>
      <c r="BC23" s="398">
        <f t="shared" si="5"/>
        <v>0</v>
      </c>
      <c r="BD23" s="398">
        <f t="shared" si="5"/>
        <v>0</v>
      </c>
      <c r="BE23" s="398">
        <f t="shared" si="5"/>
        <v>0</v>
      </c>
      <c r="BF23" s="398">
        <f t="shared" si="5"/>
        <v>0</v>
      </c>
      <c r="BG23" s="398">
        <f t="shared" si="5"/>
        <v>0</v>
      </c>
      <c r="BH23" s="398">
        <f t="shared" si="5"/>
        <v>0</v>
      </c>
      <c r="BI23" s="398">
        <f t="shared" si="5"/>
        <v>0</v>
      </c>
      <c r="BJ23" s="398">
        <f t="shared" si="5"/>
        <v>0</v>
      </c>
      <c r="BK23" s="398">
        <f t="shared" si="5"/>
        <v>0</v>
      </c>
      <c r="BL23" s="398">
        <f t="shared" si="5"/>
        <v>0</v>
      </c>
      <c r="BM23" s="398">
        <f t="shared" si="5"/>
        <v>0</v>
      </c>
      <c r="BN23" s="398">
        <f t="shared" si="5"/>
        <v>0</v>
      </c>
      <c r="BO23" s="398">
        <f t="shared" si="5"/>
        <v>0</v>
      </c>
      <c r="BP23" s="398">
        <f t="shared" si="5"/>
        <v>0</v>
      </c>
      <c r="BQ23" s="398">
        <f t="shared" si="5"/>
        <v>0</v>
      </c>
    </row>
    <row r="24" spans="2:69" ht="12" thickBot="1">
      <c r="B24" s="377"/>
      <c r="C24" s="399" t="s">
        <v>233</v>
      </c>
      <c r="D24" s="399"/>
      <c r="E24" s="400">
        <f>SUM(E166:E172)+pago!C12+pago!C75-E26-E27</f>
        <v>0</v>
      </c>
      <c r="F24" s="400">
        <f>SUM(F166:F172)+pago!D12+pago!D75-F26-F27</f>
        <v>0</v>
      </c>
      <c r="G24" s="400">
        <f>SUM(G166:G172)+pago!E12+pago!E75-G26-G27</f>
        <v>0</v>
      </c>
      <c r="H24" s="400">
        <f>SUM(H166:H172)+pago!F12+pago!F75-H26-H27</f>
        <v>0</v>
      </c>
      <c r="I24" s="400">
        <f>SUM(I166:I172)+pago!G12+pago!G75-I26-I27</f>
        <v>0</v>
      </c>
      <c r="J24" s="400">
        <f>SUM(J166:J172)+pago!H12+pago!H75-J26-J27</f>
        <v>0</v>
      </c>
      <c r="K24" s="400">
        <f>SUM(K166:K172)+pago!I12+pago!I75-K26-K27</f>
        <v>0</v>
      </c>
      <c r="L24" s="400">
        <f>SUM(L166:L172)+pago!J12+pago!J75-L26-L27</f>
        <v>0</v>
      </c>
      <c r="M24" s="400">
        <f>SUM(M166:M172)+pago!K12+pago!K75-M26-M27</f>
        <v>0</v>
      </c>
      <c r="N24" s="400">
        <f>SUM(N166:N172)+pago!L12+pago!L75-N26-N27</f>
        <v>0</v>
      </c>
      <c r="O24" s="400">
        <f>SUM(O166:O172)+pago!M12+pago!M75-O26-O27</f>
        <v>0</v>
      </c>
      <c r="P24" s="400">
        <f>SUM(P166:P172)+pago!N12+pago!N75-P26-P27</f>
        <v>0</v>
      </c>
      <c r="Q24" s="400">
        <f>SUM(Q166:Q172)</f>
        <v>0</v>
      </c>
      <c r="R24" s="400">
        <f>SUM(R166:R172)+pago!O12+pago!O75-R26-R27</f>
        <v>0</v>
      </c>
      <c r="S24" s="400">
        <f>SUM(S166:S172)+pago!P12+pago!P75-S26-S27</f>
        <v>0</v>
      </c>
      <c r="T24" s="400">
        <f>SUM(T166:T172)+pago!Q12+pago!Q75-T26-T27</f>
        <v>0</v>
      </c>
      <c r="U24" s="400">
        <f>SUM(U166:U172)+pago!R12+pago!R75-U26-U27</f>
        <v>0</v>
      </c>
      <c r="V24" s="400">
        <f>SUM(V166:V172)+pago!S12+pago!S75-V26-V27</f>
        <v>0</v>
      </c>
      <c r="W24" s="400">
        <f>SUM(W166:W172)+pago!T12+pago!T75-W26-W27</f>
        <v>0</v>
      </c>
      <c r="X24" s="400">
        <f>SUM(X166:X172)+pago!U12+pago!U75-X26-X27</f>
        <v>0</v>
      </c>
      <c r="Y24" s="400">
        <f>SUM(Y166:Y172)+pago!V12+pago!V75-Y26-Y27</f>
        <v>0</v>
      </c>
      <c r="Z24" s="400">
        <f>SUM(Z166:Z172)+pago!W12+pago!W75-Z26-Z27</f>
        <v>0</v>
      </c>
      <c r="AA24" s="400">
        <f>SUM(AA166:AA172)+pago!X12+pago!X75-AA26-AA27</f>
        <v>0</v>
      </c>
      <c r="AB24" s="400">
        <f>SUM(AB166:AB172)+pago!Y12+pago!Y75-AB26-AB27</f>
        <v>0</v>
      </c>
      <c r="AC24" s="400">
        <f>SUM(AC166:AC172)+pago!Z12+pago!Z75-AC26-AC27</f>
        <v>0</v>
      </c>
      <c r="AD24" s="400">
        <f>SUM(AD166:AD172)</f>
        <v>0</v>
      </c>
      <c r="AE24" s="400">
        <f>SUM(AE166:AE172)+pago!AA12+pago!AA75-AE26-AE27</f>
        <v>0</v>
      </c>
      <c r="AF24" s="400">
        <f>SUM(AF166:AF172)+pago!AB12+pago!AB75-AF26-AF27</f>
        <v>0</v>
      </c>
      <c r="AG24" s="400">
        <f>SUM(AG166:AG172)+pago!AC12+pago!AC75-AG26-AG27</f>
        <v>0</v>
      </c>
      <c r="AH24" s="400">
        <f>SUM(AH166:AH172)+pago!AD12+pago!AD75-AH26-AH27</f>
        <v>0</v>
      </c>
      <c r="AI24" s="400">
        <f>SUM(AI166:AI172)+pago!AE12+pago!AE75-AI26-AI27</f>
        <v>0</v>
      </c>
      <c r="AJ24" s="400">
        <f>SUM(AJ166:AJ172)+pago!AF12+pago!AF75-AJ26-AJ27</f>
        <v>0</v>
      </c>
      <c r="AK24" s="400">
        <f>SUM(AK166:AK172)+pago!AG12+pago!AG75-AK26-AK27</f>
        <v>0</v>
      </c>
      <c r="AL24" s="400">
        <f>SUM(AL166:AL172)+pago!AH12+pago!AH75-AL26-AL27</f>
        <v>0</v>
      </c>
      <c r="AM24" s="400">
        <f>SUM(AM166:AM172)+pago!AI12+pago!AI75-AM26-AM27</f>
        <v>0</v>
      </c>
      <c r="AN24" s="400">
        <f>SUM(AN166:AN172)+pago!AJ12+pago!AJ75-AN26-AN27</f>
        <v>0</v>
      </c>
      <c r="AO24" s="400">
        <f>SUM(AO166:AO172)+pago!AK12+pago!AK75-AO26-AO27</f>
        <v>0</v>
      </c>
      <c r="AP24" s="400">
        <f>SUM(AP166:AP172)+pago!AL12+pago!AL75-AP26-AP27</f>
        <v>0</v>
      </c>
      <c r="AQ24" s="400">
        <f>SUM(AQ166:AQ172)</f>
        <v>0</v>
      </c>
      <c r="AR24" s="400">
        <f>SUM(AR166:AR172)+pago!AO12+pago!AO75-AR26-AR27</f>
        <v>0</v>
      </c>
      <c r="AS24" s="400">
        <f>SUM(AS166:AS172)+pago!AP12+pago!AP75-AS26-AS27</f>
        <v>0</v>
      </c>
      <c r="AT24" s="400">
        <f>SUM(AT166:AT172)+pago!AQ12+pago!AQ75-AT26-AT27</f>
        <v>0</v>
      </c>
      <c r="AU24" s="400">
        <f>SUM(AU166:AU172)+pago!AR12+pago!AR75-AU26-AU27</f>
        <v>0</v>
      </c>
      <c r="AV24" s="400">
        <f>SUM(AV166:AV172)+pago!AS12+pago!AS75-AV26-AV27</f>
        <v>0</v>
      </c>
      <c r="AW24" s="400">
        <f>SUM(AW166:AW172)+pago!AT12+pago!AT75-AW26-AW27</f>
        <v>0</v>
      </c>
      <c r="AX24" s="400">
        <f>SUM(AX166:AX172)+pago!AU12+pago!AU75-AX26-AX27</f>
        <v>0</v>
      </c>
      <c r="AY24" s="400">
        <f>SUM(AY166:AY172)+pago!AV12+pago!AV75-AY26-AY27</f>
        <v>0</v>
      </c>
      <c r="AZ24" s="400">
        <f>SUM(AZ166:AZ172)+pago!AW12+pago!AW75-AZ26-AZ27</f>
        <v>0</v>
      </c>
      <c r="BA24" s="400">
        <f>SUM(BA166:BA172)+pago!AX12+pago!AX75-BA26-BA27</f>
        <v>0</v>
      </c>
      <c r="BB24" s="400">
        <f>SUM(BB166:BB172)+pago!AY12+pago!AY75-BB26-BB27</f>
        <v>0</v>
      </c>
      <c r="BC24" s="400">
        <f>SUM(BC166:BC172)+pago!AZ12+pago!AZ75-BC26-BC27</f>
        <v>0</v>
      </c>
      <c r="BD24" s="400">
        <f>SUM(BD166:BD172)</f>
        <v>0</v>
      </c>
      <c r="BE24" s="400">
        <f>SUM(BE166:BE172)+pago!BA12+pago!BA75-BE26-BE27</f>
        <v>0</v>
      </c>
      <c r="BF24" s="400">
        <f>SUM(BF166:BF172)+pago!BB12+pago!BB75-BF26-BF27</f>
        <v>0</v>
      </c>
      <c r="BG24" s="400">
        <f>SUM(BG166:BG172)+pago!BC12+pago!BC75-BG26-BG27</f>
        <v>0</v>
      </c>
      <c r="BH24" s="400">
        <f>SUM(BH166:BH172)+pago!BD12+pago!BD75-BH26-BH27</f>
        <v>0</v>
      </c>
      <c r="BI24" s="400">
        <f>SUM(BI166:BI172)+pago!BE12+pago!BE75-BI26-BI27</f>
        <v>0</v>
      </c>
      <c r="BJ24" s="400">
        <f>SUM(BJ166:BJ172)+pago!BF12+pago!BF75-BJ26-BJ27</f>
        <v>0</v>
      </c>
      <c r="BK24" s="400">
        <f>SUM(BK166:BK172)+pago!BG12+pago!BG75-BK26-BK27</f>
        <v>0</v>
      </c>
      <c r="BL24" s="400">
        <f>SUM(BL166:BL172)+pago!BH12+pago!BH75-BL26-BL27</f>
        <v>0</v>
      </c>
      <c r="BM24" s="400">
        <f>SUM(BM166:BM172)+pago!BI12+pago!BI75-BM26-BM27</f>
        <v>0</v>
      </c>
      <c r="BN24" s="400">
        <f>SUM(BN166:BN172)+pago!BJ12+pago!BJ75-BN26-BN27</f>
        <v>0</v>
      </c>
      <c r="BO24" s="400">
        <f>SUM(BO166:BO172)+pago!BK12+pago!BK75-BO26-BO27</f>
        <v>0</v>
      </c>
      <c r="BP24" s="400">
        <f>SUM(BP166:BP172)+pago!BL12+pago!BL75-BP26-BP27</f>
        <v>0</v>
      </c>
      <c r="BQ24" s="400">
        <f>SUM(BQ166:BQ172)</f>
        <v>0</v>
      </c>
    </row>
    <row r="25" spans="2:69" ht="12" thickBot="1">
      <c r="B25" s="377"/>
      <c r="C25" s="401" t="s">
        <v>234</v>
      </c>
      <c r="D25" s="401"/>
      <c r="E25" s="402">
        <f t="shared" ref="E25:P25" si="6">+E23-E24</f>
        <v>0</v>
      </c>
      <c r="F25" s="402">
        <f t="shared" si="6"/>
        <v>0</v>
      </c>
      <c r="G25" s="402">
        <f t="shared" si="6"/>
        <v>0</v>
      </c>
      <c r="H25" s="402">
        <f t="shared" si="6"/>
        <v>0</v>
      </c>
      <c r="I25" s="402">
        <f t="shared" si="6"/>
        <v>0</v>
      </c>
      <c r="J25" s="402">
        <f t="shared" si="6"/>
        <v>0</v>
      </c>
      <c r="K25" s="402">
        <f t="shared" si="6"/>
        <v>0</v>
      </c>
      <c r="L25" s="402">
        <f t="shared" si="6"/>
        <v>0</v>
      </c>
      <c r="M25" s="402">
        <f t="shared" si="6"/>
        <v>0</v>
      </c>
      <c r="N25" s="402">
        <f t="shared" si="6"/>
        <v>0</v>
      </c>
      <c r="O25" s="402">
        <f t="shared" si="6"/>
        <v>0</v>
      </c>
      <c r="P25" s="402">
        <f t="shared" si="6"/>
        <v>0</v>
      </c>
      <c r="Q25" s="402">
        <f>+Q23-Q24</f>
        <v>0</v>
      </c>
      <c r="R25" s="402">
        <f t="shared" ref="R25:BQ25" si="7">+R23-R24</f>
        <v>0</v>
      </c>
      <c r="S25" s="402">
        <f t="shared" si="7"/>
        <v>0</v>
      </c>
      <c r="T25" s="402">
        <f t="shared" si="7"/>
        <v>0</v>
      </c>
      <c r="U25" s="402">
        <f t="shared" si="7"/>
        <v>0</v>
      </c>
      <c r="V25" s="402">
        <f t="shared" si="7"/>
        <v>0</v>
      </c>
      <c r="W25" s="402">
        <f t="shared" si="7"/>
        <v>0</v>
      </c>
      <c r="X25" s="402">
        <f t="shared" si="7"/>
        <v>0</v>
      </c>
      <c r="Y25" s="402">
        <f t="shared" si="7"/>
        <v>0</v>
      </c>
      <c r="Z25" s="402">
        <f t="shared" si="7"/>
        <v>0</v>
      </c>
      <c r="AA25" s="402">
        <f t="shared" si="7"/>
        <v>0</v>
      </c>
      <c r="AB25" s="402">
        <f t="shared" si="7"/>
        <v>0</v>
      </c>
      <c r="AC25" s="402">
        <f t="shared" si="7"/>
        <v>0</v>
      </c>
      <c r="AD25" s="402">
        <f t="shared" si="7"/>
        <v>0</v>
      </c>
      <c r="AE25" s="402">
        <f t="shared" si="7"/>
        <v>0</v>
      </c>
      <c r="AF25" s="402">
        <f t="shared" si="7"/>
        <v>0</v>
      </c>
      <c r="AG25" s="402">
        <f t="shared" si="7"/>
        <v>0</v>
      </c>
      <c r="AH25" s="402">
        <f t="shared" si="7"/>
        <v>0</v>
      </c>
      <c r="AI25" s="402">
        <f t="shared" si="7"/>
        <v>0</v>
      </c>
      <c r="AJ25" s="402">
        <f t="shared" si="7"/>
        <v>0</v>
      </c>
      <c r="AK25" s="402">
        <f t="shared" si="7"/>
        <v>0</v>
      </c>
      <c r="AL25" s="402">
        <f t="shared" si="7"/>
        <v>0</v>
      </c>
      <c r="AM25" s="402">
        <f t="shared" si="7"/>
        <v>0</v>
      </c>
      <c r="AN25" s="402">
        <f t="shared" si="7"/>
        <v>0</v>
      </c>
      <c r="AO25" s="402">
        <f t="shared" si="7"/>
        <v>0</v>
      </c>
      <c r="AP25" s="402">
        <f t="shared" si="7"/>
        <v>0</v>
      </c>
      <c r="AQ25" s="402">
        <f t="shared" si="7"/>
        <v>0</v>
      </c>
      <c r="AR25" s="402">
        <f t="shared" si="7"/>
        <v>0</v>
      </c>
      <c r="AS25" s="402">
        <f t="shared" si="7"/>
        <v>0</v>
      </c>
      <c r="AT25" s="402">
        <f t="shared" si="7"/>
        <v>0</v>
      </c>
      <c r="AU25" s="402">
        <f t="shared" si="7"/>
        <v>0</v>
      </c>
      <c r="AV25" s="402">
        <f t="shared" si="7"/>
        <v>0</v>
      </c>
      <c r="AW25" s="402">
        <f t="shared" si="7"/>
        <v>0</v>
      </c>
      <c r="AX25" s="402">
        <f t="shared" si="7"/>
        <v>0</v>
      </c>
      <c r="AY25" s="402">
        <f t="shared" si="7"/>
        <v>0</v>
      </c>
      <c r="AZ25" s="402">
        <f t="shared" si="7"/>
        <v>0</v>
      </c>
      <c r="BA25" s="402">
        <f t="shared" si="7"/>
        <v>0</v>
      </c>
      <c r="BB25" s="402">
        <f t="shared" si="7"/>
        <v>0</v>
      </c>
      <c r="BC25" s="402">
        <f t="shared" si="7"/>
        <v>0</v>
      </c>
      <c r="BD25" s="402">
        <f t="shared" si="7"/>
        <v>0</v>
      </c>
      <c r="BE25" s="402">
        <f t="shared" si="7"/>
        <v>0</v>
      </c>
      <c r="BF25" s="402">
        <f t="shared" si="7"/>
        <v>0</v>
      </c>
      <c r="BG25" s="402">
        <f t="shared" si="7"/>
        <v>0</v>
      </c>
      <c r="BH25" s="402">
        <f t="shared" si="7"/>
        <v>0</v>
      </c>
      <c r="BI25" s="402">
        <f t="shared" si="7"/>
        <v>0</v>
      </c>
      <c r="BJ25" s="402">
        <f t="shared" si="7"/>
        <v>0</v>
      </c>
      <c r="BK25" s="402">
        <f t="shared" si="7"/>
        <v>0</v>
      </c>
      <c r="BL25" s="402">
        <f t="shared" si="7"/>
        <v>0</v>
      </c>
      <c r="BM25" s="402">
        <f t="shared" si="7"/>
        <v>0</v>
      </c>
      <c r="BN25" s="402">
        <f t="shared" si="7"/>
        <v>0</v>
      </c>
      <c r="BO25" s="402">
        <f t="shared" si="7"/>
        <v>0</v>
      </c>
      <c r="BP25" s="402">
        <f t="shared" si="7"/>
        <v>0</v>
      </c>
      <c r="BQ25" s="402">
        <f t="shared" si="7"/>
        <v>0</v>
      </c>
    </row>
    <row r="26" spans="2:69">
      <c r="B26" s="377"/>
      <c r="C26" s="403" t="s">
        <v>428</v>
      </c>
      <c r="D26" s="403"/>
      <c r="E26" s="383">
        <f>-pagoint!C12</f>
        <v>0</v>
      </c>
      <c r="F26" s="383">
        <f>-pagoint!D12</f>
        <v>0</v>
      </c>
      <c r="G26" s="383">
        <f>-pagoint!E12</f>
        <v>0</v>
      </c>
      <c r="H26" s="383">
        <f>-pagoint!F12</f>
        <v>0</v>
      </c>
      <c r="I26" s="383">
        <f>-pagoint!G12</f>
        <v>0</v>
      </c>
      <c r="J26" s="383">
        <f>-pagoint!H12</f>
        <v>0</v>
      </c>
      <c r="K26" s="383">
        <f>-pagoint!I12</f>
        <v>0</v>
      </c>
      <c r="L26" s="383">
        <f>-pagoint!J12</f>
        <v>0</v>
      </c>
      <c r="M26" s="383">
        <f>-pagoint!K12</f>
        <v>0</v>
      </c>
      <c r="N26" s="383">
        <f>-pagoint!L12</f>
        <v>0</v>
      </c>
      <c r="O26" s="383">
        <f>-pagoint!M12</f>
        <v>0</v>
      </c>
      <c r="P26" s="383">
        <f>-pagoint!N12</f>
        <v>0</v>
      </c>
      <c r="Q26" s="383">
        <f>SUM(E26:P26)</f>
        <v>0</v>
      </c>
      <c r="R26" s="383">
        <f>-pagoint!O12</f>
        <v>0</v>
      </c>
      <c r="S26" s="383">
        <f>-pagoint!P12</f>
        <v>0</v>
      </c>
      <c r="T26" s="383">
        <f>-pagoint!Q12</f>
        <v>0</v>
      </c>
      <c r="U26" s="383">
        <f>-pagoint!R12</f>
        <v>0</v>
      </c>
      <c r="V26" s="383">
        <f>-pagoint!S12</f>
        <v>0</v>
      </c>
      <c r="W26" s="383">
        <f>-pagoint!T12</f>
        <v>0</v>
      </c>
      <c r="X26" s="383">
        <f>-pagoint!U12</f>
        <v>0</v>
      </c>
      <c r="Y26" s="383">
        <f>-pagoint!V12</f>
        <v>0</v>
      </c>
      <c r="Z26" s="383">
        <f>-pagoint!W12</f>
        <v>0</v>
      </c>
      <c r="AA26" s="383">
        <f>-pagoint!X12</f>
        <v>0</v>
      </c>
      <c r="AB26" s="383">
        <f>-pagoint!Y12</f>
        <v>0</v>
      </c>
      <c r="AC26" s="383">
        <f>-pagoint!Z12</f>
        <v>0</v>
      </c>
      <c r="AD26" s="383">
        <f>SUM(R26:AC26)</f>
        <v>0</v>
      </c>
      <c r="AE26" s="383">
        <f>-pagoint!AA12</f>
        <v>0</v>
      </c>
      <c r="AF26" s="383">
        <f>-pagoint!AB12</f>
        <v>0</v>
      </c>
      <c r="AG26" s="383">
        <f>-pagoint!AC12</f>
        <v>0</v>
      </c>
      <c r="AH26" s="383">
        <f>-pagoint!AD12</f>
        <v>0</v>
      </c>
      <c r="AI26" s="383">
        <f>-pagoint!AE12</f>
        <v>0</v>
      </c>
      <c r="AJ26" s="383">
        <f>-pagoint!AF12</f>
        <v>0</v>
      </c>
      <c r="AK26" s="383">
        <f>-pagoint!AG12</f>
        <v>0</v>
      </c>
      <c r="AL26" s="383">
        <f>-pagoint!AH12</f>
        <v>0</v>
      </c>
      <c r="AM26" s="383">
        <f>-pagoint!AI12</f>
        <v>0</v>
      </c>
      <c r="AN26" s="383">
        <f>-pagoint!AJ12</f>
        <v>0</v>
      </c>
      <c r="AO26" s="383">
        <f>-pagoint!AK12</f>
        <v>0</v>
      </c>
      <c r="AP26" s="383">
        <f>-pagoint!AL12</f>
        <v>0</v>
      </c>
      <c r="AQ26" s="383">
        <f>SUM(AE26:AP26)</f>
        <v>0</v>
      </c>
      <c r="AR26" s="383">
        <f>-pagoint!AM12</f>
        <v>0</v>
      </c>
      <c r="AS26" s="383">
        <f>-pagoint!AN12</f>
        <v>0</v>
      </c>
      <c r="AT26" s="383">
        <f>-pagoint!AO12</f>
        <v>0</v>
      </c>
      <c r="AU26" s="383">
        <f>-pagoint!AP12</f>
        <v>0</v>
      </c>
      <c r="AV26" s="383">
        <f>-pagoint!AQ12</f>
        <v>0</v>
      </c>
      <c r="AW26" s="383">
        <f>-pagoint!AR12</f>
        <v>0</v>
      </c>
      <c r="AX26" s="383">
        <f>-pagoint!AS12</f>
        <v>0</v>
      </c>
      <c r="AY26" s="383">
        <f>-pagoint!AT12</f>
        <v>0</v>
      </c>
      <c r="AZ26" s="383">
        <f>-pagoint!AU12</f>
        <v>0</v>
      </c>
      <c r="BA26" s="383">
        <f>-pagoint!AV12</f>
        <v>0</v>
      </c>
      <c r="BB26" s="383">
        <f>-pagoint!AW12</f>
        <v>0</v>
      </c>
      <c r="BC26" s="383">
        <f>-pagoint!AX12</f>
        <v>0</v>
      </c>
      <c r="BD26" s="383">
        <f>SUM(AR26:BC26)</f>
        <v>0</v>
      </c>
      <c r="BE26" s="383">
        <f>-pagoint!AY12</f>
        <v>0</v>
      </c>
      <c r="BF26" s="383">
        <f>-pagoint!AZ12</f>
        <v>0</v>
      </c>
      <c r="BG26" s="383">
        <f>-pagoint!BA12</f>
        <v>0</v>
      </c>
      <c r="BH26" s="383">
        <f>-pagoint!BB12</f>
        <v>0</v>
      </c>
      <c r="BI26" s="383">
        <f>-pagoint!BC12</f>
        <v>0</v>
      </c>
      <c r="BJ26" s="383">
        <f>-pagoint!BD12</f>
        <v>0</v>
      </c>
      <c r="BK26" s="383">
        <f>-pagoint!BE12</f>
        <v>0</v>
      </c>
      <c r="BL26" s="383">
        <f>-pagoint!BF12</f>
        <v>0</v>
      </c>
      <c r="BM26" s="383">
        <f>-pagoint!BG12</f>
        <v>0</v>
      </c>
      <c r="BN26" s="383">
        <f>-pagoint!BH12</f>
        <v>0</v>
      </c>
      <c r="BO26" s="383">
        <f>-pagoint!BI12</f>
        <v>0</v>
      </c>
      <c r="BP26" s="383">
        <f>-pagoint!BJ12</f>
        <v>0</v>
      </c>
      <c r="BQ26" s="383">
        <f>SUM(BE26:BP26)</f>
        <v>0</v>
      </c>
    </row>
    <row r="27" spans="2:69">
      <c r="B27" s="377"/>
      <c r="C27" s="403" t="s">
        <v>429</v>
      </c>
      <c r="D27" s="403"/>
      <c r="E27" s="383">
        <f>-pagoint!C75</f>
        <v>0</v>
      </c>
      <c r="F27" s="383">
        <f>-pagoint!D75</f>
        <v>0</v>
      </c>
      <c r="G27" s="383">
        <f>-pagoint!E75</f>
        <v>0</v>
      </c>
      <c r="H27" s="383">
        <f>-pagoint!F75</f>
        <v>0</v>
      </c>
      <c r="I27" s="383">
        <f>-pagoint!G75</f>
        <v>0</v>
      </c>
      <c r="J27" s="383">
        <f>-pagoint!H75</f>
        <v>0</v>
      </c>
      <c r="K27" s="383">
        <f>-pagoint!I75</f>
        <v>0</v>
      </c>
      <c r="L27" s="383">
        <f>-pagoint!J75</f>
        <v>0</v>
      </c>
      <c r="M27" s="383">
        <f>-pagoint!K75</f>
        <v>0</v>
      </c>
      <c r="N27" s="383">
        <f>-pagoint!L75</f>
        <v>0</v>
      </c>
      <c r="O27" s="383">
        <f>-pagoint!M75</f>
        <v>0</v>
      </c>
      <c r="P27" s="383">
        <f>-pagoint!N75</f>
        <v>0</v>
      </c>
      <c r="Q27" s="383">
        <f>SUM(E27:P27)</f>
        <v>0</v>
      </c>
      <c r="R27" s="383">
        <f>-pagoint!O75</f>
        <v>0</v>
      </c>
      <c r="S27" s="383">
        <f>-pagoint!P75</f>
        <v>0</v>
      </c>
      <c r="T27" s="383">
        <f>-pagoint!Q75</f>
        <v>0</v>
      </c>
      <c r="U27" s="383">
        <f>-pagoint!R75</f>
        <v>0</v>
      </c>
      <c r="V27" s="383">
        <f>-pagoint!S75</f>
        <v>0</v>
      </c>
      <c r="W27" s="383">
        <f>-pagoint!T75</f>
        <v>0</v>
      </c>
      <c r="X27" s="383">
        <f>-pagoint!U75</f>
        <v>0</v>
      </c>
      <c r="Y27" s="383">
        <f>-pagoint!V75</f>
        <v>0</v>
      </c>
      <c r="Z27" s="383">
        <f>-pagoint!W75</f>
        <v>0</v>
      </c>
      <c r="AA27" s="383">
        <f>-pagoint!X75</f>
        <v>0</v>
      </c>
      <c r="AB27" s="383">
        <f>-pagoint!Y75</f>
        <v>0</v>
      </c>
      <c r="AC27" s="383">
        <f>-pagoint!Z75</f>
        <v>0</v>
      </c>
      <c r="AD27" s="383">
        <f>SUM(R27:AC27)</f>
        <v>0</v>
      </c>
      <c r="AE27" s="383">
        <f>-pagoint!AA75</f>
        <v>0</v>
      </c>
      <c r="AF27" s="383">
        <f>-pagoint!AB75</f>
        <v>0</v>
      </c>
      <c r="AG27" s="383">
        <f>-pagoint!AC75</f>
        <v>0</v>
      </c>
      <c r="AH27" s="383">
        <f>-pagoint!AD75</f>
        <v>0</v>
      </c>
      <c r="AI27" s="383">
        <f>-pagoint!AE75</f>
        <v>0</v>
      </c>
      <c r="AJ27" s="383">
        <f>-pagoint!AF75</f>
        <v>0</v>
      </c>
      <c r="AK27" s="383">
        <f>-pagoint!AG75</f>
        <v>0</v>
      </c>
      <c r="AL27" s="383">
        <f>-pagoint!AH75</f>
        <v>0</v>
      </c>
      <c r="AM27" s="383">
        <f>-pagoint!AI75</f>
        <v>0</v>
      </c>
      <c r="AN27" s="383">
        <f>-pagoint!AJ75</f>
        <v>0</v>
      </c>
      <c r="AO27" s="383">
        <f>-pagoint!AK75</f>
        <v>0</v>
      </c>
      <c r="AP27" s="383">
        <f>-pagoint!AL75</f>
        <v>0</v>
      </c>
      <c r="AQ27" s="383">
        <f>SUM(AE27:AP27)</f>
        <v>0</v>
      </c>
      <c r="AR27" s="383">
        <f>-pagoint!AM75</f>
        <v>0</v>
      </c>
      <c r="AS27" s="383">
        <f>-pagoint!AN75</f>
        <v>0</v>
      </c>
      <c r="AT27" s="383">
        <f>-pagoint!AO75</f>
        <v>0</v>
      </c>
      <c r="AU27" s="383">
        <f>-pagoint!AP75</f>
        <v>0</v>
      </c>
      <c r="AV27" s="383">
        <f>-pagoint!AQ75</f>
        <v>0</v>
      </c>
      <c r="AW27" s="383">
        <f>-pagoint!AR75</f>
        <v>0</v>
      </c>
      <c r="AX27" s="383">
        <f>-pagoint!AS75</f>
        <v>0</v>
      </c>
      <c r="AY27" s="383">
        <f>-pagoint!AT75</f>
        <v>0</v>
      </c>
      <c r="AZ27" s="383">
        <f>-pagoint!AU75</f>
        <v>0</v>
      </c>
      <c r="BA27" s="383">
        <f>-pagoint!AV75</f>
        <v>0</v>
      </c>
      <c r="BB27" s="383">
        <f>-pagoint!AW75</f>
        <v>0</v>
      </c>
      <c r="BC27" s="383">
        <f>-pagoint!AX75</f>
        <v>0</v>
      </c>
      <c r="BD27" s="383">
        <f>SUM(AR27:BC27)</f>
        <v>0</v>
      </c>
      <c r="BE27" s="383">
        <f>-pagoint!AY75</f>
        <v>0</v>
      </c>
      <c r="BF27" s="383">
        <f>-pagoint!AZ75</f>
        <v>0</v>
      </c>
      <c r="BG27" s="383">
        <f>-pagoint!BA75</f>
        <v>0</v>
      </c>
      <c r="BH27" s="383">
        <f>-pagoint!BB75</f>
        <v>0</v>
      </c>
      <c r="BI27" s="383">
        <f>-pagoint!BC75</f>
        <v>0</v>
      </c>
      <c r="BJ27" s="383">
        <f>-pagoint!BD75</f>
        <v>0</v>
      </c>
      <c r="BK27" s="383">
        <f>-pagoint!BE75</f>
        <v>0</v>
      </c>
      <c r="BL27" s="383">
        <f>-pagoint!BF75</f>
        <v>0</v>
      </c>
      <c r="BM27" s="383">
        <f>-pagoint!BG75</f>
        <v>0</v>
      </c>
      <c r="BN27" s="383">
        <f>-pagoint!BH75</f>
        <v>0</v>
      </c>
      <c r="BO27" s="383">
        <f>-pagoint!BI75</f>
        <v>0</v>
      </c>
      <c r="BP27" s="383">
        <f>-pagoint!BJ75</f>
        <v>0</v>
      </c>
      <c r="BQ27" s="383">
        <f>SUM(BE27:BP27)</f>
        <v>0</v>
      </c>
    </row>
    <row r="28" spans="2:69">
      <c r="B28" s="377"/>
      <c r="C28" s="404" t="s">
        <v>235</v>
      </c>
      <c r="D28" s="404"/>
      <c r="E28" s="395">
        <f t="shared" ref="E28:AL28" si="8">SUM(E25:E27)</f>
        <v>0</v>
      </c>
      <c r="F28" s="395">
        <f t="shared" si="8"/>
        <v>0</v>
      </c>
      <c r="G28" s="395">
        <f t="shared" si="8"/>
        <v>0</v>
      </c>
      <c r="H28" s="395">
        <f t="shared" si="8"/>
        <v>0</v>
      </c>
      <c r="I28" s="395">
        <f t="shared" si="8"/>
        <v>0</v>
      </c>
      <c r="J28" s="395">
        <f t="shared" si="8"/>
        <v>0</v>
      </c>
      <c r="K28" s="395">
        <f t="shared" si="8"/>
        <v>0</v>
      </c>
      <c r="L28" s="395">
        <f t="shared" si="8"/>
        <v>0</v>
      </c>
      <c r="M28" s="395">
        <f t="shared" si="8"/>
        <v>0</v>
      </c>
      <c r="N28" s="395">
        <f t="shared" si="8"/>
        <v>0</v>
      </c>
      <c r="O28" s="395">
        <f t="shared" si="8"/>
        <v>0</v>
      </c>
      <c r="P28" s="395">
        <f t="shared" si="8"/>
        <v>0</v>
      </c>
      <c r="Q28" s="395">
        <f t="shared" si="8"/>
        <v>0</v>
      </c>
      <c r="R28" s="395">
        <f t="shared" si="8"/>
        <v>0</v>
      </c>
      <c r="S28" s="395">
        <f t="shared" si="8"/>
        <v>0</v>
      </c>
      <c r="T28" s="395">
        <f t="shared" si="8"/>
        <v>0</v>
      </c>
      <c r="U28" s="395">
        <f t="shared" si="8"/>
        <v>0</v>
      </c>
      <c r="V28" s="395">
        <f t="shared" si="8"/>
        <v>0</v>
      </c>
      <c r="W28" s="395">
        <f t="shared" si="8"/>
        <v>0</v>
      </c>
      <c r="X28" s="395">
        <f t="shared" si="8"/>
        <v>0</v>
      </c>
      <c r="Y28" s="395">
        <f t="shared" si="8"/>
        <v>0</v>
      </c>
      <c r="Z28" s="395">
        <f t="shared" si="8"/>
        <v>0</v>
      </c>
      <c r="AA28" s="395">
        <f t="shared" si="8"/>
        <v>0</v>
      </c>
      <c r="AB28" s="395">
        <f t="shared" si="8"/>
        <v>0</v>
      </c>
      <c r="AC28" s="395">
        <f t="shared" si="8"/>
        <v>0</v>
      </c>
      <c r="AD28" s="395">
        <f t="shared" si="8"/>
        <v>0</v>
      </c>
      <c r="AE28" s="395">
        <f t="shared" si="8"/>
        <v>0</v>
      </c>
      <c r="AF28" s="395">
        <f t="shared" si="8"/>
        <v>0</v>
      </c>
      <c r="AG28" s="395">
        <f t="shared" si="8"/>
        <v>0</v>
      </c>
      <c r="AH28" s="395">
        <f t="shared" si="8"/>
        <v>0</v>
      </c>
      <c r="AI28" s="395">
        <f t="shared" si="8"/>
        <v>0</v>
      </c>
      <c r="AJ28" s="395">
        <f t="shared" si="8"/>
        <v>0</v>
      </c>
      <c r="AK28" s="395">
        <f t="shared" si="8"/>
        <v>0</v>
      </c>
      <c r="AL28" s="395">
        <f t="shared" si="8"/>
        <v>0</v>
      </c>
      <c r="AM28" s="395">
        <f t="shared" ref="AM28:BQ28" si="9">SUM(AM25:AM27)</f>
        <v>0</v>
      </c>
      <c r="AN28" s="395">
        <f t="shared" si="9"/>
        <v>0</v>
      </c>
      <c r="AO28" s="395">
        <f t="shared" si="9"/>
        <v>0</v>
      </c>
      <c r="AP28" s="395">
        <f t="shared" si="9"/>
        <v>0</v>
      </c>
      <c r="AQ28" s="395">
        <f t="shared" si="9"/>
        <v>0</v>
      </c>
      <c r="AR28" s="395">
        <f t="shared" si="9"/>
        <v>0</v>
      </c>
      <c r="AS28" s="395">
        <f t="shared" si="9"/>
        <v>0</v>
      </c>
      <c r="AT28" s="395">
        <f t="shared" si="9"/>
        <v>0</v>
      </c>
      <c r="AU28" s="395">
        <f t="shared" si="9"/>
        <v>0</v>
      </c>
      <c r="AV28" s="395">
        <f t="shared" si="9"/>
        <v>0</v>
      </c>
      <c r="AW28" s="395">
        <f t="shared" si="9"/>
        <v>0</v>
      </c>
      <c r="AX28" s="395">
        <f t="shared" si="9"/>
        <v>0</v>
      </c>
      <c r="AY28" s="395">
        <f t="shared" si="9"/>
        <v>0</v>
      </c>
      <c r="AZ28" s="395">
        <f t="shared" si="9"/>
        <v>0</v>
      </c>
      <c r="BA28" s="395">
        <f t="shared" si="9"/>
        <v>0</v>
      </c>
      <c r="BB28" s="395">
        <f t="shared" si="9"/>
        <v>0</v>
      </c>
      <c r="BC28" s="395">
        <f t="shared" si="9"/>
        <v>0</v>
      </c>
      <c r="BD28" s="395">
        <f t="shared" si="9"/>
        <v>0</v>
      </c>
      <c r="BE28" s="395">
        <f t="shared" si="9"/>
        <v>0</v>
      </c>
      <c r="BF28" s="395">
        <f t="shared" si="9"/>
        <v>0</v>
      </c>
      <c r="BG28" s="395">
        <f t="shared" si="9"/>
        <v>0</v>
      </c>
      <c r="BH28" s="395">
        <f t="shared" si="9"/>
        <v>0</v>
      </c>
      <c r="BI28" s="395">
        <f t="shared" si="9"/>
        <v>0</v>
      </c>
      <c r="BJ28" s="395">
        <f t="shared" si="9"/>
        <v>0</v>
      </c>
      <c r="BK28" s="395">
        <f t="shared" si="9"/>
        <v>0</v>
      </c>
      <c r="BL28" s="395">
        <f t="shared" si="9"/>
        <v>0</v>
      </c>
      <c r="BM28" s="395">
        <f t="shared" si="9"/>
        <v>0</v>
      </c>
      <c r="BN28" s="395">
        <f t="shared" si="9"/>
        <v>0</v>
      </c>
      <c r="BO28" s="395">
        <f t="shared" si="9"/>
        <v>0</v>
      </c>
      <c r="BP28" s="395">
        <f t="shared" si="9"/>
        <v>0</v>
      </c>
      <c r="BQ28" s="395">
        <f t="shared" si="9"/>
        <v>0</v>
      </c>
    </row>
    <row r="29" spans="2:69">
      <c r="B29" s="377"/>
      <c r="C29" s="403" t="s">
        <v>236</v>
      </c>
      <c r="D29" s="403"/>
      <c r="E29" s="405">
        <f>IF(E28&gt;0,0.35*E28,0)</f>
        <v>0</v>
      </c>
      <c r="F29" s="405">
        <f t="shared" ref="F29:BQ29" si="10">IF(F28&gt;0,0.35*F28,0)</f>
        <v>0</v>
      </c>
      <c r="G29" s="405">
        <f t="shared" si="10"/>
        <v>0</v>
      </c>
      <c r="H29" s="405">
        <f t="shared" si="10"/>
        <v>0</v>
      </c>
      <c r="I29" s="405">
        <f t="shared" si="10"/>
        <v>0</v>
      </c>
      <c r="J29" s="405">
        <f t="shared" si="10"/>
        <v>0</v>
      </c>
      <c r="K29" s="405">
        <f t="shared" si="10"/>
        <v>0</v>
      </c>
      <c r="L29" s="405">
        <f t="shared" si="10"/>
        <v>0</v>
      </c>
      <c r="M29" s="405">
        <f t="shared" si="10"/>
        <v>0</v>
      </c>
      <c r="N29" s="405">
        <f t="shared" si="10"/>
        <v>0</v>
      </c>
      <c r="O29" s="405">
        <f t="shared" si="10"/>
        <v>0</v>
      </c>
      <c r="P29" s="405">
        <f t="shared" si="10"/>
        <v>0</v>
      </c>
      <c r="Q29" s="405">
        <f t="shared" si="10"/>
        <v>0</v>
      </c>
      <c r="R29" s="405">
        <f t="shared" si="10"/>
        <v>0</v>
      </c>
      <c r="S29" s="405">
        <f t="shared" si="10"/>
        <v>0</v>
      </c>
      <c r="T29" s="405">
        <f t="shared" si="10"/>
        <v>0</v>
      </c>
      <c r="U29" s="405">
        <f t="shared" si="10"/>
        <v>0</v>
      </c>
      <c r="V29" s="405">
        <f t="shared" si="10"/>
        <v>0</v>
      </c>
      <c r="W29" s="405">
        <f t="shared" si="10"/>
        <v>0</v>
      </c>
      <c r="X29" s="405">
        <f t="shared" si="10"/>
        <v>0</v>
      </c>
      <c r="Y29" s="405">
        <f t="shared" si="10"/>
        <v>0</v>
      </c>
      <c r="Z29" s="405">
        <f t="shared" si="10"/>
        <v>0</v>
      </c>
      <c r="AA29" s="405">
        <f t="shared" si="10"/>
        <v>0</v>
      </c>
      <c r="AB29" s="405">
        <f t="shared" si="10"/>
        <v>0</v>
      </c>
      <c r="AC29" s="405">
        <f t="shared" si="10"/>
        <v>0</v>
      </c>
      <c r="AD29" s="405">
        <f t="shared" si="10"/>
        <v>0</v>
      </c>
      <c r="AE29" s="405">
        <f t="shared" si="10"/>
        <v>0</v>
      </c>
      <c r="AF29" s="405">
        <f t="shared" si="10"/>
        <v>0</v>
      </c>
      <c r="AG29" s="405">
        <f t="shared" si="10"/>
        <v>0</v>
      </c>
      <c r="AH29" s="405">
        <f t="shared" si="10"/>
        <v>0</v>
      </c>
      <c r="AI29" s="405">
        <f t="shared" si="10"/>
        <v>0</v>
      </c>
      <c r="AJ29" s="405">
        <f t="shared" si="10"/>
        <v>0</v>
      </c>
      <c r="AK29" s="405">
        <f t="shared" si="10"/>
        <v>0</v>
      </c>
      <c r="AL29" s="405">
        <f t="shared" si="10"/>
        <v>0</v>
      </c>
      <c r="AM29" s="405">
        <f t="shared" si="10"/>
        <v>0</v>
      </c>
      <c r="AN29" s="405">
        <f t="shared" si="10"/>
        <v>0</v>
      </c>
      <c r="AO29" s="405">
        <f t="shared" si="10"/>
        <v>0</v>
      </c>
      <c r="AP29" s="405">
        <f t="shared" si="10"/>
        <v>0</v>
      </c>
      <c r="AQ29" s="405">
        <f t="shared" si="10"/>
        <v>0</v>
      </c>
      <c r="AR29" s="405">
        <f t="shared" si="10"/>
        <v>0</v>
      </c>
      <c r="AS29" s="405">
        <f t="shared" si="10"/>
        <v>0</v>
      </c>
      <c r="AT29" s="405">
        <f t="shared" si="10"/>
        <v>0</v>
      </c>
      <c r="AU29" s="405">
        <f t="shared" si="10"/>
        <v>0</v>
      </c>
      <c r="AV29" s="405">
        <f t="shared" si="10"/>
        <v>0</v>
      </c>
      <c r="AW29" s="405">
        <f t="shared" si="10"/>
        <v>0</v>
      </c>
      <c r="AX29" s="405">
        <f t="shared" si="10"/>
        <v>0</v>
      </c>
      <c r="AY29" s="405">
        <f t="shared" si="10"/>
        <v>0</v>
      </c>
      <c r="AZ29" s="405">
        <f t="shared" si="10"/>
        <v>0</v>
      </c>
      <c r="BA29" s="405">
        <f t="shared" si="10"/>
        <v>0</v>
      </c>
      <c r="BB29" s="405">
        <f t="shared" si="10"/>
        <v>0</v>
      </c>
      <c r="BC29" s="405">
        <f t="shared" si="10"/>
        <v>0</v>
      </c>
      <c r="BD29" s="405">
        <f t="shared" si="10"/>
        <v>0</v>
      </c>
      <c r="BE29" s="405">
        <f t="shared" si="10"/>
        <v>0</v>
      </c>
      <c r="BF29" s="405">
        <f t="shared" si="10"/>
        <v>0</v>
      </c>
      <c r="BG29" s="405">
        <f t="shared" si="10"/>
        <v>0</v>
      </c>
      <c r="BH29" s="405">
        <f t="shared" si="10"/>
        <v>0</v>
      </c>
      <c r="BI29" s="405">
        <f t="shared" si="10"/>
        <v>0</v>
      </c>
      <c r="BJ29" s="405">
        <f t="shared" si="10"/>
        <v>0</v>
      </c>
      <c r="BK29" s="405">
        <f t="shared" si="10"/>
        <v>0</v>
      </c>
      <c r="BL29" s="405">
        <f t="shared" si="10"/>
        <v>0</v>
      </c>
      <c r="BM29" s="405">
        <f t="shared" si="10"/>
        <v>0</v>
      </c>
      <c r="BN29" s="405">
        <f t="shared" si="10"/>
        <v>0</v>
      </c>
      <c r="BO29" s="405">
        <f t="shared" si="10"/>
        <v>0</v>
      </c>
      <c r="BP29" s="405">
        <f t="shared" si="10"/>
        <v>0</v>
      </c>
      <c r="BQ29" s="405">
        <f t="shared" si="10"/>
        <v>0</v>
      </c>
    </row>
    <row r="30" spans="2:69">
      <c r="B30" s="377"/>
      <c r="C30" s="403" t="s">
        <v>237</v>
      </c>
      <c r="D30" s="403"/>
      <c r="E30" s="405">
        <f>IF(E28&gt;0,E28*0.1,0)</f>
        <v>0</v>
      </c>
      <c r="F30" s="405">
        <f t="shared" ref="F30:BQ30" si="11">IF(F28&gt;0,F28*0.1,0)</f>
        <v>0</v>
      </c>
      <c r="G30" s="405">
        <f t="shared" si="11"/>
        <v>0</v>
      </c>
      <c r="H30" s="405">
        <f t="shared" si="11"/>
        <v>0</v>
      </c>
      <c r="I30" s="405">
        <f t="shared" si="11"/>
        <v>0</v>
      </c>
      <c r="J30" s="405">
        <f t="shared" si="11"/>
        <v>0</v>
      </c>
      <c r="K30" s="405">
        <f t="shared" si="11"/>
        <v>0</v>
      </c>
      <c r="L30" s="405">
        <f t="shared" si="11"/>
        <v>0</v>
      </c>
      <c r="M30" s="405">
        <f t="shared" si="11"/>
        <v>0</v>
      </c>
      <c r="N30" s="405">
        <f t="shared" si="11"/>
        <v>0</v>
      </c>
      <c r="O30" s="405">
        <f t="shared" si="11"/>
        <v>0</v>
      </c>
      <c r="P30" s="405">
        <f t="shared" si="11"/>
        <v>0</v>
      </c>
      <c r="Q30" s="405">
        <f>IF(Q28&gt;0,Q28*0.1,0)</f>
        <v>0</v>
      </c>
      <c r="R30" s="405">
        <f t="shared" si="11"/>
        <v>0</v>
      </c>
      <c r="S30" s="405">
        <f t="shared" si="11"/>
        <v>0</v>
      </c>
      <c r="T30" s="405">
        <f t="shared" si="11"/>
        <v>0</v>
      </c>
      <c r="U30" s="405">
        <f t="shared" si="11"/>
        <v>0</v>
      </c>
      <c r="V30" s="405">
        <f t="shared" si="11"/>
        <v>0</v>
      </c>
      <c r="W30" s="405">
        <f t="shared" si="11"/>
        <v>0</v>
      </c>
      <c r="X30" s="405">
        <f t="shared" si="11"/>
        <v>0</v>
      </c>
      <c r="Y30" s="405">
        <f t="shared" si="11"/>
        <v>0</v>
      </c>
      <c r="Z30" s="405">
        <f t="shared" si="11"/>
        <v>0</v>
      </c>
      <c r="AA30" s="405">
        <f t="shared" si="11"/>
        <v>0</v>
      </c>
      <c r="AB30" s="405">
        <f t="shared" si="11"/>
        <v>0</v>
      </c>
      <c r="AC30" s="405">
        <f t="shared" si="11"/>
        <v>0</v>
      </c>
      <c r="AD30" s="405">
        <f t="shared" si="11"/>
        <v>0</v>
      </c>
      <c r="AE30" s="405">
        <f t="shared" si="11"/>
        <v>0</v>
      </c>
      <c r="AF30" s="405">
        <f t="shared" si="11"/>
        <v>0</v>
      </c>
      <c r="AG30" s="405">
        <f t="shared" si="11"/>
        <v>0</v>
      </c>
      <c r="AH30" s="405">
        <f t="shared" si="11"/>
        <v>0</v>
      </c>
      <c r="AI30" s="405">
        <f t="shared" si="11"/>
        <v>0</v>
      </c>
      <c r="AJ30" s="405">
        <f t="shared" si="11"/>
        <v>0</v>
      </c>
      <c r="AK30" s="405">
        <f t="shared" si="11"/>
        <v>0</v>
      </c>
      <c r="AL30" s="405">
        <f t="shared" si="11"/>
        <v>0</v>
      </c>
      <c r="AM30" s="405">
        <f t="shared" si="11"/>
        <v>0</v>
      </c>
      <c r="AN30" s="405">
        <f t="shared" si="11"/>
        <v>0</v>
      </c>
      <c r="AO30" s="405">
        <f t="shared" si="11"/>
        <v>0</v>
      </c>
      <c r="AP30" s="405">
        <f t="shared" si="11"/>
        <v>0</v>
      </c>
      <c r="AQ30" s="405">
        <f t="shared" si="11"/>
        <v>0</v>
      </c>
      <c r="AR30" s="405">
        <f t="shared" si="11"/>
        <v>0</v>
      </c>
      <c r="AS30" s="405">
        <f t="shared" si="11"/>
        <v>0</v>
      </c>
      <c r="AT30" s="405">
        <f t="shared" si="11"/>
        <v>0</v>
      </c>
      <c r="AU30" s="405">
        <f t="shared" si="11"/>
        <v>0</v>
      </c>
      <c r="AV30" s="405">
        <f t="shared" si="11"/>
        <v>0</v>
      </c>
      <c r="AW30" s="405">
        <f t="shared" si="11"/>
        <v>0</v>
      </c>
      <c r="AX30" s="405">
        <f t="shared" si="11"/>
        <v>0</v>
      </c>
      <c r="AY30" s="405">
        <f t="shared" si="11"/>
        <v>0</v>
      </c>
      <c r="AZ30" s="405">
        <f t="shared" si="11"/>
        <v>0</v>
      </c>
      <c r="BA30" s="405">
        <f t="shared" si="11"/>
        <v>0</v>
      </c>
      <c r="BB30" s="405">
        <f t="shared" si="11"/>
        <v>0</v>
      </c>
      <c r="BC30" s="405">
        <f t="shared" si="11"/>
        <v>0</v>
      </c>
      <c r="BD30" s="405">
        <f t="shared" si="11"/>
        <v>0</v>
      </c>
      <c r="BE30" s="405">
        <f t="shared" si="11"/>
        <v>0</v>
      </c>
      <c r="BF30" s="405">
        <f t="shared" si="11"/>
        <v>0</v>
      </c>
      <c r="BG30" s="405">
        <f t="shared" si="11"/>
        <v>0</v>
      </c>
      <c r="BH30" s="405">
        <f t="shared" si="11"/>
        <v>0</v>
      </c>
      <c r="BI30" s="405">
        <f t="shared" si="11"/>
        <v>0</v>
      </c>
      <c r="BJ30" s="405">
        <f t="shared" si="11"/>
        <v>0</v>
      </c>
      <c r="BK30" s="405">
        <f t="shared" si="11"/>
        <v>0</v>
      </c>
      <c r="BL30" s="405">
        <f t="shared" si="11"/>
        <v>0</v>
      </c>
      <c r="BM30" s="405">
        <f t="shared" si="11"/>
        <v>0</v>
      </c>
      <c r="BN30" s="405">
        <f t="shared" si="11"/>
        <v>0</v>
      </c>
      <c r="BO30" s="405">
        <f t="shared" si="11"/>
        <v>0</v>
      </c>
      <c r="BP30" s="405">
        <f t="shared" si="11"/>
        <v>0</v>
      </c>
      <c r="BQ30" s="405">
        <f t="shared" si="11"/>
        <v>0</v>
      </c>
    </row>
    <row r="31" spans="2:69">
      <c r="B31" s="377"/>
      <c r="C31" s="406" t="s">
        <v>238</v>
      </c>
      <c r="D31" s="407"/>
      <c r="E31" s="408">
        <f>E28-E29-E30</f>
        <v>0</v>
      </c>
      <c r="F31" s="408">
        <f t="shared" ref="F31:BQ31" si="12">F28-F29-F30</f>
        <v>0</v>
      </c>
      <c r="G31" s="408">
        <f t="shared" si="12"/>
        <v>0</v>
      </c>
      <c r="H31" s="408">
        <f t="shared" si="12"/>
        <v>0</v>
      </c>
      <c r="I31" s="408">
        <f t="shared" si="12"/>
        <v>0</v>
      </c>
      <c r="J31" s="408">
        <f t="shared" si="12"/>
        <v>0</v>
      </c>
      <c r="K31" s="408">
        <f t="shared" si="12"/>
        <v>0</v>
      </c>
      <c r="L31" s="408">
        <f t="shared" si="12"/>
        <v>0</v>
      </c>
      <c r="M31" s="408">
        <f t="shared" si="12"/>
        <v>0</v>
      </c>
      <c r="N31" s="408">
        <f t="shared" si="12"/>
        <v>0</v>
      </c>
      <c r="O31" s="408">
        <f t="shared" si="12"/>
        <v>0</v>
      </c>
      <c r="P31" s="408">
        <f t="shared" si="12"/>
        <v>0</v>
      </c>
      <c r="Q31" s="408">
        <f t="shared" si="12"/>
        <v>0</v>
      </c>
      <c r="R31" s="408">
        <f t="shared" si="12"/>
        <v>0</v>
      </c>
      <c r="S31" s="408">
        <f t="shared" si="12"/>
        <v>0</v>
      </c>
      <c r="T31" s="408">
        <f t="shared" si="12"/>
        <v>0</v>
      </c>
      <c r="U31" s="408">
        <f t="shared" si="12"/>
        <v>0</v>
      </c>
      <c r="V31" s="408">
        <f t="shared" si="12"/>
        <v>0</v>
      </c>
      <c r="W31" s="408">
        <f t="shared" si="12"/>
        <v>0</v>
      </c>
      <c r="X31" s="408">
        <f t="shared" si="12"/>
        <v>0</v>
      </c>
      <c r="Y31" s="408">
        <f t="shared" si="12"/>
        <v>0</v>
      </c>
      <c r="Z31" s="408">
        <f t="shared" si="12"/>
        <v>0</v>
      </c>
      <c r="AA31" s="408">
        <f t="shared" si="12"/>
        <v>0</v>
      </c>
      <c r="AB31" s="408">
        <f t="shared" si="12"/>
        <v>0</v>
      </c>
      <c r="AC31" s="408">
        <f t="shared" si="12"/>
        <v>0</v>
      </c>
      <c r="AD31" s="408">
        <f t="shared" si="12"/>
        <v>0</v>
      </c>
      <c r="AE31" s="408">
        <f t="shared" si="12"/>
        <v>0</v>
      </c>
      <c r="AF31" s="408">
        <f t="shared" si="12"/>
        <v>0</v>
      </c>
      <c r="AG31" s="408">
        <f t="shared" si="12"/>
        <v>0</v>
      </c>
      <c r="AH31" s="408">
        <f t="shared" si="12"/>
        <v>0</v>
      </c>
      <c r="AI31" s="408">
        <f t="shared" si="12"/>
        <v>0</v>
      </c>
      <c r="AJ31" s="408">
        <f t="shared" si="12"/>
        <v>0</v>
      </c>
      <c r="AK31" s="408">
        <f t="shared" si="12"/>
        <v>0</v>
      </c>
      <c r="AL31" s="408">
        <f t="shared" si="12"/>
        <v>0</v>
      </c>
      <c r="AM31" s="408">
        <f t="shared" si="12"/>
        <v>0</v>
      </c>
      <c r="AN31" s="408">
        <f t="shared" si="12"/>
        <v>0</v>
      </c>
      <c r="AO31" s="408">
        <f t="shared" si="12"/>
        <v>0</v>
      </c>
      <c r="AP31" s="408">
        <f t="shared" si="12"/>
        <v>0</v>
      </c>
      <c r="AQ31" s="408">
        <f t="shared" si="12"/>
        <v>0</v>
      </c>
      <c r="AR31" s="408">
        <f t="shared" si="12"/>
        <v>0</v>
      </c>
      <c r="AS31" s="408">
        <f t="shared" si="12"/>
        <v>0</v>
      </c>
      <c r="AT31" s="408">
        <f t="shared" si="12"/>
        <v>0</v>
      </c>
      <c r="AU31" s="408">
        <f t="shared" si="12"/>
        <v>0</v>
      </c>
      <c r="AV31" s="408">
        <f t="shared" si="12"/>
        <v>0</v>
      </c>
      <c r="AW31" s="408">
        <f t="shared" si="12"/>
        <v>0</v>
      </c>
      <c r="AX31" s="408">
        <f t="shared" si="12"/>
        <v>0</v>
      </c>
      <c r="AY31" s="408">
        <f t="shared" si="12"/>
        <v>0</v>
      </c>
      <c r="AZ31" s="408">
        <f t="shared" si="12"/>
        <v>0</v>
      </c>
      <c r="BA31" s="408">
        <f t="shared" si="12"/>
        <v>0</v>
      </c>
      <c r="BB31" s="408">
        <f t="shared" si="12"/>
        <v>0</v>
      </c>
      <c r="BC31" s="408">
        <f t="shared" si="12"/>
        <v>0</v>
      </c>
      <c r="BD31" s="408">
        <f t="shared" si="12"/>
        <v>0</v>
      </c>
      <c r="BE31" s="408">
        <f t="shared" si="12"/>
        <v>0</v>
      </c>
      <c r="BF31" s="408">
        <f t="shared" si="12"/>
        <v>0</v>
      </c>
      <c r="BG31" s="408">
        <f t="shared" si="12"/>
        <v>0</v>
      </c>
      <c r="BH31" s="408">
        <f t="shared" si="12"/>
        <v>0</v>
      </c>
      <c r="BI31" s="408">
        <f t="shared" si="12"/>
        <v>0</v>
      </c>
      <c r="BJ31" s="408">
        <f t="shared" si="12"/>
        <v>0</v>
      </c>
      <c r="BK31" s="408">
        <f t="shared" si="12"/>
        <v>0</v>
      </c>
      <c r="BL31" s="408">
        <f t="shared" si="12"/>
        <v>0</v>
      </c>
      <c r="BM31" s="408">
        <f t="shared" si="12"/>
        <v>0</v>
      </c>
      <c r="BN31" s="408">
        <f t="shared" si="12"/>
        <v>0</v>
      </c>
      <c r="BO31" s="408">
        <f t="shared" si="12"/>
        <v>0</v>
      </c>
      <c r="BP31" s="408">
        <f t="shared" si="12"/>
        <v>0</v>
      </c>
      <c r="BQ31" s="408">
        <f t="shared" si="12"/>
        <v>0</v>
      </c>
    </row>
    <row r="32" spans="2:69" s="412" customFormat="1">
      <c r="B32" s="391"/>
      <c r="C32" s="409" t="s">
        <v>348</v>
      </c>
      <c r="D32" s="410"/>
      <c r="E32" s="411" t="e">
        <f t="shared" ref="E32:AL32" si="13">E31/E13</f>
        <v>#DIV/0!</v>
      </c>
      <c r="F32" s="411" t="e">
        <f t="shared" si="13"/>
        <v>#DIV/0!</v>
      </c>
      <c r="G32" s="411" t="e">
        <f t="shared" si="13"/>
        <v>#DIV/0!</v>
      </c>
      <c r="H32" s="411" t="e">
        <f t="shared" si="13"/>
        <v>#DIV/0!</v>
      </c>
      <c r="I32" s="411" t="e">
        <f t="shared" si="13"/>
        <v>#DIV/0!</v>
      </c>
      <c r="J32" s="411" t="e">
        <f t="shared" si="13"/>
        <v>#DIV/0!</v>
      </c>
      <c r="K32" s="411" t="e">
        <f t="shared" si="13"/>
        <v>#DIV/0!</v>
      </c>
      <c r="L32" s="411" t="e">
        <f t="shared" si="13"/>
        <v>#DIV/0!</v>
      </c>
      <c r="M32" s="411" t="e">
        <f t="shared" si="13"/>
        <v>#DIV/0!</v>
      </c>
      <c r="N32" s="411" t="e">
        <f t="shared" si="13"/>
        <v>#DIV/0!</v>
      </c>
      <c r="O32" s="411" t="e">
        <f t="shared" si="13"/>
        <v>#DIV/0!</v>
      </c>
      <c r="P32" s="411" t="e">
        <f t="shared" si="13"/>
        <v>#DIV/0!</v>
      </c>
      <c r="Q32" s="411" t="e">
        <f t="shared" si="13"/>
        <v>#DIV/0!</v>
      </c>
      <c r="R32" s="411" t="e">
        <f t="shared" si="13"/>
        <v>#DIV/0!</v>
      </c>
      <c r="S32" s="411" t="e">
        <f t="shared" si="13"/>
        <v>#DIV/0!</v>
      </c>
      <c r="T32" s="411" t="e">
        <f t="shared" si="13"/>
        <v>#DIV/0!</v>
      </c>
      <c r="U32" s="411" t="e">
        <f t="shared" si="13"/>
        <v>#DIV/0!</v>
      </c>
      <c r="V32" s="411" t="e">
        <f t="shared" si="13"/>
        <v>#DIV/0!</v>
      </c>
      <c r="W32" s="411" t="e">
        <f t="shared" si="13"/>
        <v>#DIV/0!</v>
      </c>
      <c r="X32" s="411" t="e">
        <f t="shared" si="13"/>
        <v>#DIV/0!</v>
      </c>
      <c r="Y32" s="411" t="e">
        <f t="shared" si="13"/>
        <v>#DIV/0!</v>
      </c>
      <c r="Z32" s="411" t="e">
        <f t="shared" si="13"/>
        <v>#DIV/0!</v>
      </c>
      <c r="AA32" s="411" t="e">
        <f t="shared" si="13"/>
        <v>#DIV/0!</v>
      </c>
      <c r="AB32" s="411" t="e">
        <f t="shared" si="13"/>
        <v>#DIV/0!</v>
      </c>
      <c r="AC32" s="411" t="e">
        <f t="shared" si="13"/>
        <v>#DIV/0!</v>
      </c>
      <c r="AD32" s="411" t="e">
        <f t="shared" si="13"/>
        <v>#DIV/0!</v>
      </c>
      <c r="AE32" s="411" t="e">
        <f t="shared" si="13"/>
        <v>#DIV/0!</v>
      </c>
      <c r="AF32" s="411" t="e">
        <f t="shared" si="13"/>
        <v>#DIV/0!</v>
      </c>
      <c r="AG32" s="411" t="e">
        <f t="shared" si="13"/>
        <v>#DIV/0!</v>
      </c>
      <c r="AH32" s="411" t="e">
        <f t="shared" si="13"/>
        <v>#DIV/0!</v>
      </c>
      <c r="AI32" s="411" t="e">
        <f t="shared" si="13"/>
        <v>#DIV/0!</v>
      </c>
      <c r="AJ32" s="411" t="e">
        <f t="shared" si="13"/>
        <v>#DIV/0!</v>
      </c>
      <c r="AK32" s="411" t="e">
        <f t="shared" si="13"/>
        <v>#DIV/0!</v>
      </c>
      <c r="AL32" s="411" t="e">
        <f t="shared" si="13"/>
        <v>#DIV/0!</v>
      </c>
      <c r="AM32" s="411" t="e">
        <f t="shared" ref="AM32:BQ32" si="14">AM31/AM13</f>
        <v>#DIV/0!</v>
      </c>
      <c r="AN32" s="411" t="e">
        <f t="shared" si="14"/>
        <v>#DIV/0!</v>
      </c>
      <c r="AO32" s="411" t="e">
        <f t="shared" si="14"/>
        <v>#DIV/0!</v>
      </c>
      <c r="AP32" s="411" t="e">
        <f t="shared" si="14"/>
        <v>#DIV/0!</v>
      </c>
      <c r="AQ32" s="411" t="e">
        <f t="shared" si="14"/>
        <v>#DIV/0!</v>
      </c>
      <c r="AR32" s="411" t="e">
        <f t="shared" si="14"/>
        <v>#DIV/0!</v>
      </c>
      <c r="AS32" s="411" t="e">
        <f t="shared" si="14"/>
        <v>#DIV/0!</v>
      </c>
      <c r="AT32" s="411" t="e">
        <f t="shared" si="14"/>
        <v>#DIV/0!</v>
      </c>
      <c r="AU32" s="411" t="e">
        <f t="shared" si="14"/>
        <v>#DIV/0!</v>
      </c>
      <c r="AV32" s="411" t="e">
        <f t="shared" si="14"/>
        <v>#DIV/0!</v>
      </c>
      <c r="AW32" s="411" t="e">
        <f t="shared" si="14"/>
        <v>#DIV/0!</v>
      </c>
      <c r="AX32" s="411" t="e">
        <f t="shared" si="14"/>
        <v>#DIV/0!</v>
      </c>
      <c r="AY32" s="411" t="e">
        <f t="shared" si="14"/>
        <v>#DIV/0!</v>
      </c>
      <c r="AZ32" s="411" t="e">
        <f t="shared" si="14"/>
        <v>#DIV/0!</v>
      </c>
      <c r="BA32" s="411" t="e">
        <f t="shared" si="14"/>
        <v>#DIV/0!</v>
      </c>
      <c r="BB32" s="411" t="e">
        <f t="shared" si="14"/>
        <v>#DIV/0!</v>
      </c>
      <c r="BC32" s="411" t="e">
        <f t="shared" si="14"/>
        <v>#DIV/0!</v>
      </c>
      <c r="BD32" s="411" t="e">
        <f t="shared" si="14"/>
        <v>#DIV/0!</v>
      </c>
      <c r="BE32" s="411" t="e">
        <f t="shared" si="14"/>
        <v>#DIV/0!</v>
      </c>
      <c r="BF32" s="411" t="e">
        <f t="shared" si="14"/>
        <v>#DIV/0!</v>
      </c>
      <c r="BG32" s="411" t="e">
        <f t="shared" si="14"/>
        <v>#DIV/0!</v>
      </c>
      <c r="BH32" s="411" t="e">
        <f t="shared" si="14"/>
        <v>#DIV/0!</v>
      </c>
      <c r="BI32" s="411" t="e">
        <f t="shared" si="14"/>
        <v>#DIV/0!</v>
      </c>
      <c r="BJ32" s="411" t="e">
        <f t="shared" si="14"/>
        <v>#DIV/0!</v>
      </c>
      <c r="BK32" s="411" t="e">
        <f t="shared" si="14"/>
        <v>#DIV/0!</v>
      </c>
      <c r="BL32" s="411" t="e">
        <f t="shared" si="14"/>
        <v>#DIV/0!</v>
      </c>
      <c r="BM32" s="411" t="e">
        <f t="shared" si="14"/>
        <v>#DIV/0!</v>
      </c>
      <c r="BN32" s="411" t="e">
        <f t="shared" si="14"/>
        <v>#DIV/0!</v>
      </c>
      <c r="BO32" s="411" t="e">
        <f t="shared" si="14"/>
        <v>#DIV/0!</v>
      </c>
      <c r="BP32" s="411" t="e">
        <f t="shared" si="14"/>
        <v>#DIV/0!</v>
      </c>
      <c r="BQ32" s="411" t="e">
        <f t="shared" si="14"/>
        <v>#DIV/0!</v>
      </c>
    </row>
    <row r="33" spans="2:69" s="412" customFormat="1">
      <c r="B33" s="391"/>
      <c r="C33" s="413"/>
      <c r="D33" s="413"/>
      <c r="E33" s="414"/>
      <c r="F33" s="414"/>
      <c r="G33" s="414"/>
      <c r="H33" s="414"/>
      <c r="I33" s="414"/>
      <c r="J33" s="414"/>
      <c r="K33" s="414"/>
      <c r="L33" s="414"/>
      <c r="M33" s="414"/>
      <c r="N33" s="414"/>
      <c r="O33" s="414"/>
      <c r="P33" s="414"/>
      <c r="Q33" s="414"/>
      <c r="R33" s="414"/>
      <c r="S33" s="414"/>
      <c r="T33" s="414"/>
      <c r="U33" s="414"/>
      <c r="V33" s="414"/>
      <c r="W33" s="414"/>
      <c r="X33" s="414"/>
      <c r="Y33" s="414"/>
      <c r="Z33" s="414"/>
      <c r="AA33" s="414"/>
      <c r="AB33" s="414"/>
      <c r="AC33" s="414"/>
      <c r="AD33" s="414"/>
      <c r="AE33" s="414"/>
      <c r="AF33" s="414"/>
      <c r="AG33" s="414"/>
      <c r="AH33" s="414"/>
      <c r="AI33" s="414"/>
      <c r="AJ33" s="414"/>
      <c r="AK33" s="414"/>
      <c r="AL33" s="414"/>
      <c r="AM33" s="414"/>
      <c r="AN33" s="414"/>
      <c r="AO33" s="414"/>
      <c r="AP33" s="414"/>
      <c r="AQ33" s="414"/>
      <c r="AR33" s="414"/>
      <c r="AS33" s="414"/>
      <c r="AT33" s="414"/>
      <c r="AU33" s="414"/>
      <c r="AV33" s="414"/>
      <c r="AW33" s="414"/>
      <c r="AX33" s="414"/>
      <c r="AY33" s="414"/>
      <c r="AZ33" s="414"/>
      <c r="BA33" s="414"/>
      <c r="BB33" s="414"/>
      <c r="BC33" s="414"/>
      <c r="BD33" s="414"/>
      <c r="BE33" s="414"/>
      <c r="BF33" s="414"/>
      <c r="BG33" s="414"/>
      <c r="BH33" s="414"/>
      <c r="BI33" s="414"/>
      <c r="BJ33" s="414"/>
      <c r="BK33" s="414"/>
      <c r="BL33" s="414"/>
      <c r="BM33" s="414"/>
      <c r="BN33" s="414"/>
      <c r="BO33" s="414"/>
      <c r="BP33" s="414"/>
      <c r="BQ33" s="414"/>
    </row>
    <row r="34" spans="2:69" s="412" customFormat="1" ht="12" thickBot="1">
      <c r="C34" s="413"/>
      <c r="D34" s="413"/>
      <c r="E34" s="414"/>
      <c r="F34" s="414"/>
      <c r="G34" s="414"/>
      <c r="H34" s="414"/>
      <c r="I34" s="414"/>
      <c r="J34" s="414"/>
      <c r="K34" s="414"/>
      <c r="L34" s="414"/>
      <c r="M34" s="414"/>
      <c r="N34" s="414"/>
      <c r="O34" s="414"/>
      <c r="P34" s="414"/>
      <c r="Q34" s="414"/>
      <c r="R34" s="414"/>
      <c r="S34" s="414"/>
      <c r="T34" s="414"/>
      <c r="U34" s="414"/>
      <c r="V34" s="414"/>
      <c r="W34" s="414"/>
      <c r="X34" s="414"/>
      <c r="Y34" s="414"/>
      <c r="Z34" s="414"/>
      <c r="AA34" s="414"/>
      <c r="AB34" s="414"/>
      <c r="AC34" s="414"/>
      <c r="AD34" s="414"/>
      <c r="AE34" s="414"/>
      <c r="AF34" s="414"/>
      <c r="AG34" s="414"/>
      <c r="AH34" s="414"/>
      <c r="AI34" s="414"/>
      <c r="AJ34" s="414"/>
      <c r="AK34" s="414"/>
      <c r="AL34" s="414"/>
      <c r="AM34" s="414"/>
      <c r="AN34" s="414"/>
      <c r="AO34" s="414"/>
      <c r="AP34" s="414"/>
      <c r="AQ34" s="414"/>
      <c r="AR34" s="414"/>
      <c r="AS34" s="414"/>
      <c r="AT34" s="414"/>
      <c r="AU34" s="414"/>
      <c r="AV34" s="414"/>
      <c r="AW34" s="414"/>
      <c r="AX34" s="414"/>
      <c r="AY34" s="414"/>
      <c r="AZ34" s="414"/>
      <c r="BA34" s="414"/>
      <c r="BB34" s="414"/>
      <c r="BC34" s="414"/>
      <c r="BD34" s="414"/>
      <c r="BE34" s="414"/>
      <c r="BF34" s="414"/>
      <c r="BG34" s="414"/>
      <c r="BH34" s="414"/>
      <c r="BI34" s="414"/>
      <c r="BJ34" s="414"/>
      <c r="BK34" s="414"/>
      <c r="BL34" s="414"/>
      <c r="BM34" s="414"/>
      <c r="BN34" s="414"/>
      <c r="BO34" s="414"/>
      <c r="BP34" s="414"/>
      <c r="BQ34" s="414"/>
    </row>
    <row r="35" spans="2:69" ht="13.5" thickBot="1">
      <c r="B35" s="377"/>
      <c r="C35" s="415">
        <f>C3</f>
        <v>0</v>
      </c>
      <c r="D35" s="432"/>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3"/>
      <c r="AN35" s="383"/>
      <c r="AO35" s="383"/>
      <c r="AP35" s="383"/>
      <c r="AQ35" s="383"/>
      <c r="AR35" s="383"/>
      <c r="AS35" s="383"/>
      <c r="AT35" s="383"/>
      <c r="AU35" s="383"/>
      <c r="AV35" s="383"/>
      <c r="AW35" s="383"/>
      <c r="AX35" s="383"/>
      <c r="AY35" s="383"/>
      <c r="AZ35" s="383"/>
      <c r="BA35" s="383"/>
      <c r="BB35" s="383"/>
      <c r="BC35" s="383"/>
      <c r="BD35" s="383"/>
      <c r="BE35" s="383"/>
      <c r="BF35" s="383"/>
      <c r="BG35" s="383"/>
      <c r="BH35" s="383"/>
      <c r="BI35" s="383"/>
      <c r="BJ35" s="383"/>
      <c r="BK35" s="383"/>
      <c r="BL35" s="383"/>
      <c r="BM35" s="383"/>
      <c r="BN35" s="383"/>
      <c r="BO35" s="383"/>
      <c r="BP35" s="383"/>
      <c r="BQ35" s="383"/>
    </row>
    <row r="36" spans="2:69">
      <c r="B36" s="377"/>
      <c r="C36" s="378" t="s">
        <v>239</v>
      </c>
      <c r="D36" s="378"/>
      <c r="E36" s="383"/>
      <c r="F36" s="383"/>
      <c r="G36" s="383"/>
      <c r="H36" s="383"/>
      <c r="I36" s="383"/>
      <c r="J36" s="383"/>
      <c r="K36" s="383"/>
      <c r="L36" s="383"/>
      <c r="M36" s="383"/>
      <c r="N36" s="383"/>
      <c r="O36" s="383"/>
      <c r="P36" s="383"/>
      <c r="Q36" s="383"/>
      <c r="R36" s="383"/>
      <c r="S36" s="383"/>
      <c r="T36" s="383"/>
      <c r="U36" s="383"/>
      <c r="V36" s="383"/>
      <c r="W36" s="383"/>
      <c r="X36" s="383"/>
      <c r="Y36" s="383"/>
      <c r="Z36" s="383"/>
      <c r="AA36" s="383"/>
      <c r="AB36" s="383"/>
      <c r="AC36" s="383"/>
      <c r="AD36" s="383"/>
      <c r="AE36" s="383"/>
      <c r="AF36" s="383"/>
      <c r="AG36" s="383"/>
      <c r="AH36" s="383"/>
      <c r="AI36" s="383"/>
      <c r="AJ36" s="383"/>
      <c r="AK36" s="383"/>
      <c r="AL36" s="383"/>
      <c r="AM36" s="383"/>
      <c r="AN36" s="383"/>
      <c r="AO36" s="383"/>
      <c r="AP36" s="383"/>
      <c r="AQ36" s="383"/>
      <c r="AR36" s="383"/>
      <c r="AS36" s="383"/>
      <c r="AT36" s="383"/>
      <c r="AU36" s="383"/>
      <c r="AV36" s="383"/>
      <c r="AW36" s="383"/>
      <c r="AX36" s="383"/>
      <c r="AY36" s="383"/>
      <c r="AZ36" s="383"/>
      <c r="BA36" s="383"/>
      <c r="BB36" s="383"/>
      <c r="BC36" s="383"/>
      <c r="BD36" s="383"/>
      <c r="BE36" s="383"/>
      <c r="BF36" s="383"/>
      <c r="BG36" s="383"/>
      <c r="BH36" s="383"/>
      <c r="BI36" s="383"/>
      <c r="BJ36" s="383"/>
      <c r="BK36" s="383"/>
      <c r="BL36" s="383"/>
      <c r="BM36" s="383"/>
      <c r="BN36" s="383"/>
      <c r="BO36" s="383"/>
      <c r="BP36" s="383"/>
      <c r="BQ36" s="383"/>
    </row>
    <row r="37" spans="2:69" s="381" customFormat="1">
      <c r="B37" s="377"/>
      <c r="C37" s="379"/>
      <c r="D37" s="379"/>
      <c r="E37" s="383"/>
      <c r="F37" s="383"/>
      <c r="G37" s="383"/>
      <c r="H37" s="383"/>
      <c r="I37" s="383"/>
      <c r="J37" s="383"/>
      <c r="K37" s="383"/>
      <c r="L37" s="384"/>
      <c r="M37" s="383"/>
      <c r="N37" s="383"/>
      <c r="O37" s="383"/>
      <c r="P37" s="383"/>
      <c r="Q37" s="383"/>
      <c r="R37" s="383"/>
      <c r="S37" s="383"/>
      <c r="T37" s="383"/>
      <c r="U37" s="383"/>
      <c r="V37" s="383"/>
      <c r="W37" s="383"/>
      <c r="X37" s="383"/>
      <c r="Y37" s="383"/>
      <c r="Z37" s="383"/>
      <c r="AA37" s="383"/>
      <c r="AB37" s="383"/>
      <c r="AC37" s="383"/>
      <c r="AD37" s="383"/>
      <c r="AE37" s="383"/>
      <c r="AF37" s="383"/>
      <c r="AG37" s="383"/>
      <c r="AH37" s="383"/>
      <c r="AI37" s="383"/>
      <c r="AJ37" s="383"/>
      <c r="AK37" s="383"/>
      <c r="AL37" s="383"/>
      <c r="AM37" s="383"/>
      <c r="AN37" s="383"/>
      <c r="AO37" s="383"/>
      <c r="AP37" s="383"/>
      <c r="AQ37" s="383"/>
      <c r="AR37" s="383"/>
      <c r="AS37" s="383"/>
      <c r="AT37" s="383"/>
      <c r="AU37" s="383"/>
      <c r="AV37" s="383"/>
      <c r="AW37" s="383"/>
      <c r="AX37" s="383"/>
      <c r="AY37" s="383"/>
      <c r="AZ37" s="383"/>
      <c r="BA37" s="383"/>
      <c r="BB37" s="383"/>
      <c r="BC37" s="383"/>
      <c r="BD37" s="383"/>
      <c r="BE37" s="383"/>
      <c r="BF37" s="383"/>
      <c r="BG37" s="383"/>
      <c r="BH37" s="383"/>
      <c r="BI37" s="383"/>
      <c r="BJ37" s="383"/>
      <c r="BK37" s="383"/>
      <c r="BL37" s="383"/>
      <c r="BM37" s="383"/>
      <c r="BN37" s="383"/>
      <c r="BO37" s="383"/>
      <c r="BP37" s="383"/>
      <c r="BQ37" s="383"/>
    </row>
    <row r="38" spans="2:69" s="381" customFormat="1">
      <c r="B38" s="377"/>
      <c r="C38" s="382" t="s">
        <v>240</v>
      </c>
      <c r="D38" s="382"/>
      <c r="E38" s="383"/>
      <c r="F38" s="383"/>
      <c r="G38" s="383"/>
      <c r="H38" s="383"/>
      <c r="I38" s="383"/>
      <c r="J38" s="383"/>
      <c r="K38" s="383"/>
      <c r="L38" s="383"/>
      <c r="M38" s="383"/>
      <c r="N38" s="383"/>
      <c r="O38" s="383"/>
      <c r="P38" s="383"/>
      <c r="Q38" s="383"/>
      <c r="R38" s="383"/>
      <c r="S38" s="383"/>
      <c r="T38" s="383"/>
      <c r="U38" s="383"/>
      <c r="V38" s="383"/>
      <c r="W38" s="383"/>
      <c r="X38" s="383"/>
      <c r="Y38" s="383"/>
      <c r="Z38" s="383"/>
      <c r="AA38" s="383"/>
      <c r="AB38" s="383"/>
      <c r="AC38" s="383"/>
      <c r="AD38" s="383"/>
      <c r="AE38" s="383"/>
      <c r="AF38" s="383"/>
      <c r="AG38" s="383"/>
      <c r="AH38" s="383"/>
      <c r="AI38" s="383"/>
      <c r="AJ38" s="383"/>
      <c r="AK38" s="383"/>
      <c r="AL38" s="383"/>
      <c r="AM38" s="383"/>
      <c r="AN38" s="383"/>
      <c r="AO38" s="383"/>
      <c r="AP38" s="383"/>
      <c r="AQ38" s="383"/>
      <c r="AR38" s="383"/>
      <c r="AS38" s="383"/>
      <c r="AT38" s="383"/>
      <c r="AU38" s="383"/>
      <c r="AV38" s="383"/>
      <c r="AW38" s="383"/>
      <c r="AX38" s="383"/>
      <c r="AY38" s="383"/>
      <c r="AZ38" s="383"/>
      <c r="BA38" s="383"/>
      <c r="BB38" s="383"/>
      <c r="BC38" s="383"/>
      <c r="BD38" s="383"/>
      <c r="BE38" s="383"/>
      <c r="BF38" s="383"/>
      <c r="BG38" s="383"/>
      <c r="BH38" s="383"/>
      <c r="BI38" s="383"/>
      <c r="BJ38" s="383"/>
      <c r="BK38" s="383"/>
      <c r="BL38" s="383"/>
      <c r="BM38" s="383"/>
      <c r="BN38" s="383"/>
      <c r="BO38" s="383"/>
      <c r="BP38" s="383"/>
      <c r="BQ38" s="383"/>
    </row>
    <row r="39" spans="2:69" s="381" customFormat="1">
      <c r="B39" s="377"/>
      <c r="C39" s="417" t="s">
        <v>241</v>
      </c>
      <c r="D39" s="417"/>
      <c r="E39" s="383">
        <f>+E115</f>
        <v>0</v>
      </c>
      <c r="F39" s="383">
        <f>+F115</f>
        <v>0</v>
      </c>
      <c r="G39" s="383">
        <f>+G115</f>
        <v>0</v>
      </c>
      <c r="H39" s="383">
        <f t="shared" ref="H39:BP39" si="15">+H115</f>
        <v>0</v>
      </c>
      <c r="I39" s="383">
        <f t="shared" si="15"/>
        <v>0</v>
      </c>
      <c r="J39" s="383">
        <f t="shared" si="15"/>
        <v>0</v>
      </c>
      <c r="K39" s="383">
        <f t="shared" si="15"/>
        <v>0</v>
      </c>
      <c r="L39" s="383">
        <f t="shared" si="15"/>
        <v>0</v>
      </c>
      <c r="M39" s="383">
        <f t="shared" si="15"/>
        <v>0</v>
      </c>
      <c r="N39" s="383">
        <f t="shared" si="15"/>
        <v>0</v>
      </c>
      <c r="O39" s="383">
        <f t="shared" si="15"/>
        <v>0</v>
      </c>
      <c r="P39" s="383">
        <f t="shared" si="15"/>
        <v>0</v>
      </c>
      <c r="Q39" s="383">
        <f>P39</f>
        <v>0</v>
      </c>
      <c r="R39" s="383">
        <f t="shared" si="15"/>
        <v>0</v>
      </c>
      <c r="S39" s="383">
        <f t="shared" si="15"/>
        <v>0</v>
      </c>
      <c r="T39" s="383">
        <f t="shared" si="15"/>
        <v>0</v>
      </c>
      <c r="U39" s="383">
        <f t="shared" si="15"/>
        <v>0</v>
      </c>
      <c r="V39" s="383">
        <f t="shared" si="15"/>
        <v>0</v>
      </c>
      <c r="W39" s="383">
        <f t="shared" si="15"/>
        <v>0</v>
      </c>
      <c r="X39" s="383">
        <f t="shared" si="15"/>
        <v>0</v>
      </c>
      <c r="Y39" s="383">
        <f t="shared" si="15"/>
        <v>0</v>
      </c>
      <c r="Z39" s="383">
        <f t="shared" si="15"/>
        <v>0</v>
      </c>
      <c r="AA39" s="383">
        <f t="shared" si="15"/>
        <v>0</v>
      </c>
      <c r="AB39" s="383">
        <f t="shared" si="15"/>
        <v>0</v>
      </c>
      <c r="AC39" s="383">
        <f t="shared" si="15"/>
        <v>0</v>
      </c>
      <c r="AD39" s="383">
        <f>AC39</f>
        <v>0</v>
      </c>
      <c r="AE39" s="383">
        <f t="shared" si="15"/>
        <v>0</v>
      </c>
      <c r="AF39" s="383">
        <f t="shared" si="15"/>
        <v>0</v>
      </c>
      <c r="AG39" s="383">
        <f t="shared" si="15"/>
        <v>0</v>
      </c>
      <c r="AH39" s="383">
        <f t="shared" si="15"/>
        <v>0</v>
      </c>
      <c r="AI39" s="383">
        <f t="shared" si="15"/>
        <v>0</v>
      </c>
      <c r="AJ39" s="383">
        <f t="shared" si="15"/>
        <v>0</v>
      </c>
      <c r="AK39" s="383">
        <f t="shared" si="15"/>
        <v>0</v>
      </c>
      <c r="AL39" s="383">
        <f t="shared" si="15"/>
        <v>0</v>
      </c>
      <c r="AM39" s="383">
        <f t="shared" si="15"/>
        <v>0</v>
      </c>
      <c r="AN39" s="383">
        <f t="shared" si="15"/>
        <v>0</v>
      </c>
      <c r="AO39" s="383">
        <f t="shared" si="15"/>
        <v>0</v>
      </c>
      <c r="AP39" s="383">
        <f t="shared" si="15"/>
        <v>0</v>
      </c>
      <c r="AQ39" s="383">
        <f>AP39</f>
        <v>0</v>
      </c>
      <c r="AR39" s="383">
        <f t="shared" si="15"/>
        <v>0</v>
      </c>
      <c r="AS39" s="383">
        <f t="shared" si="15"/>
        <v>0</v>
      </c>
      <c r="AT39" s="383">
        <f t="shared" si="15"/>
        <v>0</v>
      </c>
      <c r="AU39" s="383">
        <f t="shared" si="15"/>
        <v>0</v>
      </c>
      <c r="AV39" s="383">
        <f t="shared" si="15"/>
        <v>0</v>
      </c>
      <c r="AW39" s="383">
        <f t="shared" si="15"/>
        <v>0</v>
      </c>
      <c r="AX39" s="383">
        <f t="shared" si="15"/>
        <v>0</v>
      </c>
      <c r="AY39" s="383">
        <f t="shared" si="15"/>
        <v>0</v>
      </c>
      <c r="AZ39" s="383">
        <f t="shared" si="15"/>
        <v>0</v>
      </c>
      <c r="BA39" s="383">
        <f t="shared" si="15"/>
        <v>0</v>
      </c>
      <c r="BB39" s="383">
        <f t="shared" si="15"/>
        <v>0</v>
      </c>
      <c r="BC39" s="383">
        <f t="shared" si="15"/>
        <v>0</v>
      </c>
      <c r="BD39" s="383">
        <f>BC39</f>
        <v>0</v>
      </c>
      <c r="BE39" s="383">
        <f t="shared" si="15"/>
        <v>0</v>
      </c>
      <c r="BF39" s="383">
        <f t="shared" si="15"/>
        <v>0</v>
      </c>
      <c r="BG39" s="383">
        <f t="shared" si="15"/>
        <v>0</v>
      </c>
      <c r="BH39" s="383">
        <f t="shared" si="15"/>
        <v>0</v>
      </c>
      <c r="BI39" s="383">
        <f t="shared" si="15"/>
        <v>0</v>
      </c>
      <c r="BJ39" s="383">
        <f t="shared" si="15"/>
        <v>0</v>
      </c>
      <c r="BK39" s="383">
        <f t="shared" si="15"/>
        <v>0</v>
      </c>
      <c r="BL39" s="383">
        <f t="shared" si="15"/>
        <v>0</v>
      </c>
      <c r="BM39" s="383">
        <f t="shared" si="15"/>
        <v>0</v>
      </c>
      <c r="BN39" s="383">
        <f t="shared" si="15"/>
        <v>0</v>
      </c>
      <c r="BO39" s="383">
        <f t="shared" si="15"/>
        <v>0</v>
      </c>
      <c r="BP39" s="383">
        <f t="shared" si="15"/>
        <v>0</v>
      </c>
      <c r="BQ39" s="383">
        <f>BP39</f>
        <v>0</v>
      </c>
    </row>
    <row r="40" spans="2:69" s="381" customFormat="1">
      <c r="B40" s="377"/>
      <c r="C40" s="403" t="s">
        <v>242</v>
      </c>
      <c r="D40" s="403"/>
      <c r="E40" s="383">
        <f>(E13*'Capital de Trabajo'!$H$8*E129)/30</f>
        <v>0</v>
      </c>
      <c r="F40" s="383">
        <f>(F13*'Capital de Trabajo'!$H$8*F129)/30</f>
        <v>0</v>
      </c>
      <c r="G40" s="383">
        <f>(G13*'Capital de Trabajo'!$H$8*G129)/30</f>
        <v>0</v>
      </c>
      <c r="H40" s="383">
        <f>(H13*'Capital de Trabajo'!$H$8*H129)/30</f>
        <v>0</v>
      </c>
      <c r="I40" s="383">
        <f>(I13*'Capital de Trabajo'!$H$8*I129)/30</f>
        <v>0</v>
      </c>
      <c r="J40" s="383">
        <f>(J13*'Capital de Trabajo'!$H$8*J129)/30</f>
        <v>0</v>
      </c>
      <c r="K40" s="383">
        <f>(K13*'Capital de Trabajo'!$H$8*K129)/30</f>
        <v>0</v>
      </c>
      <c r="L40" s="383">
        <f>(L13*'Capital de Trabajo'!$H$8*L129)/30</f>
        <v>0</v>
      </c>
      <c r="M40" s="383">
        <f>(M13*'Capital de Trabajo'!$H$8*M129)/30</f>
        <v>0</v>
      </c>
      <c r="N40" s="383">
        <f>(N13*'Capital de Trabajo'!$H$8*N129)/30</f>
        <v>0</v>
      </c>
      <c r="O40" s="383">
        <f>(O13*'Capital de Trabajo'!$H$8*O129)/30</f>
        <v>0</v>
      </c>
      <c r="P40" s="383">
        <f>(P13*'Capital de Trabajo'!$H$8*P129)/30</f>
        <v>0</v>
      </c>
      <c r="Q40" s="383">
        <f>P40</f>
        <v>0</v>
      </c>
      <c r="R40" s="383">
        <f>(R13*'Capital de Trabajo'!$H$8*R129)/30</f>
        <v>0</v>
      </c>
      <c r="S40" s="383">
        <f>(S13*'Capital de Trabajo'!$H$8*S129)/30</f>
        <v>0</v>
      </c>
      <c r="T40" s="383">
        <f>(T13*'Capital de Trabajo'!$H$8*T129)/30</f>
        <v>0</v>
      </c>
      <c r="U40" s="383">
        <f>(U13*'Capital de Trabajo'!$H$8*U129)/30</f>
        <v>0</v>
      </c>
      <c r="V40" s="383">
        <f>(V13*'Capital de Trabajo'!$H$8*V129)/30</f>
        <v>0</v>
      </c>
      <c r="W40" s="383">
        <f>(W13*'Capital de Trabajo'!$H$8*W129)/30</f>
        <v>0</v>
      </c>
      <c r="X40" s="383">
        <f>(X13*'Capital de Trabajo'!$H$8*X129)/30</f>
        <v>0</v>
      </c>
      <c r="Y40" s="383">
        <f>(Y13*'Capital de Trabajo'!$H$8*Y129)/30</f>
        <v>0</v>
      </c>
      <c r="Z40" s="383">
        <f>(Z13*'Capital de Trabajo'!$H$8*Z129)/30</f>
        <v>0</v>
      </c>
      <c r="AA40" s="383">
        <f>(AA13*'Capital de Trabajo'!$H$8*AA129)/30</f>
        <v>0</v>
      </c>
      <c r="AB40" s="383">
        <f>(AB13*'Capital de Trabajo'!$H$8*AB129)/30</f>
        <v>0</v>
      </c>
      <c r="AC40" s="383">
        <f>(AC13*'Capital de Trabajo'!$H$8*AC129)/30</f>
        <v>0</v>
      </c>
      <c r="AD40" s="383">
        <f>AC40</f>
        <v>0</v>
      </c>
      <c r="AE40" s="383">
        <f>(AE13*'Capital de Trabajo'!$H$8*AE129)/30</f>
        <v>0</v>
      </c>
      <c r="AF40" s="383">
        <f>(AF13*'Capital de Trabajo'!$H$8*AF129)/30</f>
        <v>0</v>
      </c>
      <c r="AG40" s="383">
        <f>(AG13*'Capital de Trabajo'!$H$8*AG129)/30</f>
        <v>0</v>
      </c>
      <c r="AH40" s="383">
        <f>(AH13*'Capital de Trabajo'!$H$8*AH129)/30</f>
        <v>0</v>
      </c>
      <c r="AI40" s="383">
        <f>(AI13*'Capital de Trabajo'!$H$8*AI129)/30</f>
        <v>0</v>
      </c>
      <c r="AJ40" s="383">
        <f>(AJ13*'Capital de Trabajo'!$H$8*AJ129)/30</f>
        <v>0</v>
      </c>
      <c r="AK40" s="383">
        <f>(AK13*'Capital de Trabajo'!$H$8*AK129)/30</f>
        <v>0</v>
      </c>
      <c r="AL40" s="383">
        <f>(AL13*'Capital de Trabajo'!$H$8*AL129)/30</f>
        <v>0</v>
      </c>
      <c r="AM40" s="383">
        <f>(AM13*'Capital de Trabajo'!$H$8*AM129)/30</f>
        <v>0</v>
      </c>
      <c r="AN40" s="383">
        <f>(AN13*'Capital de Trabajo'!$H$8*AN129)/30</f>
        <v>0</v>
      </c>
      <c r="AO40" s="383">
        <f>(AO13*'Capital de Trabajo'!$H$8*AO129)/30</f>
        <v>0</v>
      </c>
      <c r="AP40" s="383">
        <f>(AP13*'Capital de Trabajo'!$H$8*AP129)/30</f>
        <v>0</v>
      </c>
      <c r="AQ40" s="383">
        <f>AP40</f>
        <v>0</v>
      </c>
      <c r="AR40" s="383">
        <f>(AR13*'Capital de Trabajo'!$H$8*AR129)/30</f>
        <v>0</v>
      </c>
      <c r="AS40" s="383">
        <f>(AS13*'Capital de Trabajo'!$H$8*AS129)/30</f>
        <v>0</v>
      </c>
      <c r="AT40" s="383">
        <f>(AT13*'Capital de Trabajo'!$H$8*AT129)/30</f>
        <v>0</v>
      </c>
      <c r="AU40" s="383">
        <f>(AU13*'Capital de Trabajo'!$H$8*AU129)/30</f>
        <v>0</v>
      </c>
      <c r="AV40" s="383">
        <f>(AV13*'Capital de Trabajo'!$H$8*AV129)/30</f>
        <v>0</v>
      </c>
      <c r="AW40" s="383">
        <f>(AW13*'Capital de Trabajo'!$H$8*AW129)/30</f>
        <v>0</v>
      </c>
      <c r="AX40" s="383">
        <f>(AX13*'Capital de Trabajo'!$H$8*AX129)/30</f>
        <v>0</v>
      </c>
      <c r="AY40" s="383">
        <f>(AY13*'Capital de Trabajo'!$H$8*AY129)/30</f>
        <v>0</v>
      </c>
      <c r="AZ40" s="383">
        <f>(AZ13*'Capital de Trabajo'!$H$8*AZ129)/30</f>
        <v>0</v>
      </c>
      <c r="BA40" s="383">
        <f>(BA13*'Capital de Trabajo'!$H$8*BA129)/30</f>
        <v>0</v>
      </c>
      <c r="BB40" s="383">
        <f>(BB13*'Capital de Trabajo'!$H$8*BB129)/30</f>
        <v>0</v>
      </c>
      <c r="BC40" s="383">
        <f>(BC13*'Capital de Trabajo'!$H$8*BC129)/30</f>
        <v>0</v>
      </c>
      <c r="BD40" s="383">
        <f>BC40</f>
        <v>0</v>
      </c>
      <c r="BE40" s="383">
        <f>(BE13*'Capital de Trabajo'!$H$8*BE129)/30</f>
        <v>0</v>
      </c>
      <c r="BF40" s="383">
        <f>(BF13*'Capital de Trabajo'!$H$8*BF129)/30</f>
        <v>0</v>
      </c>
      <c r="BG40" s="383">
        <f>(BG13*'Capital de Trabajo'!$H$8*BG129)/30</f>
        <v>0</v>
      </c>
      <c r="BH40" s="383">
        <f>(BH13*'Capital de Trabajo'!$H$8*BH129)/30</f>
        <v>0</v>
      </c>
      <c r="BI40" s="383">
        <f>(BI13*'Capital de Trabajo'!$H$8*BI129)/30</f>
        <v>0</v>
      </c>
      <c r="BJ40" s="383">
        <f>(BJ13*'Capital de Trabajo'!$H$8*BJ129)/30</f>
        <v>0</v>
      </c>
      <c r="BK40" s="383">
        <f>(BK13*'Capital de Trabajo'!$H$8*BK129)/30</f>
        <v>0</v>
      </c>
      <c r="BL40" s="383">
        <f>(BL13*'Capital de Trabajo'!$H$8*BL129)/30</f>
        <v>0</v>
      </c>
      <c r="BM40" s="383">
        <f>(BM13*'Capital de Trabajo'!$H$8*BM129)/30</f>
        <v>0</v>
      </c>
      <c r="BN40" s="383">
        <f>(BN13*'Capital de Trabajo'!$H$8*BN129)/30</f>
        <v>0</v>
      </c>
      <c r="BO40" s="383">
        <f>(BO13*'Capital de Trabajo'!$H$8*BO129)/30</f>
        <v>0</v>
      </c>
      <c r="BP40" s="383">
        <f>(BP13*'Capital de Trabajo'!$H$8*BP129)/30</f>
        <v>0</v>
      </c>
      <c r="BQ40" s="383">
        <f>BP40</f>
        <v>0</v>
      </c>
    </row>
    <row r="41" spans="2:69" s="381" customFormat="1">
      <c r="B41" s="377"/>
      <c r="C41" s="403" t="s">
        <v>418</v>
      </c>
      <c r="D41" s="403"/>
      <c r="E41" s="383">
        <f>F13*'Capital de Trabajo'!$F$22</f>
        <v>0</v>
      </c>
      <c r="F41" s="383">
        <f>G13*'Capital de Trabajo'!$F$22</f>
        <v>0</v>
      </c>
      <c r="G41" s="383">
        <f>H13*'Capital de Trabajo'!$F$22</f>
        <v>0</v>
      </c>
      <c r="H41" s="383">
        <f>I13*'Capital de Trabajo'!$F$22</f>
        <v>0</v>
      </c>
      <c r="I41" s="383">
        <f>J13*'Capital de Trabajo'!$F$22</f>
        <v>0</v>
      </c>
      <c r="J41" s="383">
        <f>K13*'Capital de Trabajo'!$F$22</f>
        <v>0</v>
      </c>
      <c r="K41" s="383">
        <f>L13*'Capital de Trabajo'!$F$22</f>
        <v>0</v>
      </c>
      <c r="L41" s="383">
        <f>M13*'Capital de Trabajo'!$F$22</f>
        <v>0</v>
      </c>
      <c r="M41" s="383">
        <f>N13*'Capital de Trabajo'!$F$22</f>
        <v>0</v>
      </c>
      <c r="N41" s="383">
        <f>O13*'Capital de Trabajo'!$F$22</f>
        <v>0</v>
      </c>
      <c r="O41" s="383">
        <f>P13*'Capital de Trabajo'!$F$22</f>
        <v>0</v>
      </c>
      <c r="P41" s="383">
        <f>R13*'Capital de Trabajo'!$F$22</f>
        <v>0</v>
      </c>
      <c r="Q41" s="383">
        <f>P41</f>
        <v>0</v>
      </c>
      <c r="R41" s="383">
        <f>S13*'Capital de Trabajo'!$F$22</f>
        <v>0</v>
      </c>
      <c r="S41" s="383">
        <f>T13*'Capital de Trabajo'!$F$22</f>
        <v>0</v>
      </c>
      <c r="T41" s="383">
        <f>U13*'Capital de Trabajo'!$F$22</f>
        <v>0</v>
      </c>
      <c r="U41" s="383">
        <f>V13*'Capital de Trabajo'!$F$22</f>
        <v>0</v>
      </c>
      <c r="V41" s="383">
        <f>W13*'Capital de Trabajo'!$F$22</f>
        <v>0</v>
      </c>
      <c r="W41" s="383">
        <f>X13*'Capital de Trabajo'!$F$22</f>
        <v>0</v>
      </c>
      <c r="X41" s="383">
        <f>Y13*'Capital de Trabajo'!$F$22</f>
        <v>0</v>
      </c>
      <c r="Y41" s="383">
        <f>Z13*'Capital de Trabajo'!$F$22</f>
        <v>0</v>
      </c>
      <c r="Z41" s="383">
        <f>AA13*'Capital de Trabajo'!$F$22</f>
        <v>0</v>
      </c>
      <c r="AA41" s="383">
        <f>AB13*'Capital de Trabajo'!$F$22</f>
        <v>0</v>
      </c>
      <c r="AB41" s="383">
        <f>AC13*'Capital de Trabajo'!$F$22</f>
        <v>0</v>
      </c>
      <c r="AC41" s="383">
        <f>AE13*'Capital de Trabajo'!$F$22</f>
        <v>0</v>
      </c>
      <c r="AD41" s="383">
        <f>AC41</f>
        <v>0</v>
      </c>
      <c r="AE41" s="383">
        <f>AF13*'Capital de Trabajo'!$F$22</f>
        <v>0</v>
      </c>
      <c r="AF41" s="383">
        <f>AG13*'Capital de Trabajo'!$F$22</f>
        <v>0</v>
      </c>
      <c r="AG41" s="383">
        <f>AH13*'Capital de Trabajo'!$F$22</f>
        <v>0</v>
      </c>
      <c r="AH41" s="383">
        <f>AI13*'Capital de Trabajo'!$F$22</f>
        <v>0</v>
      </c>
      <c r="AI41" s="383">
        <f>AJ13*'Capital de Trabajo'!$F$22</f>
        <v>0</v>
      </c>
      <c r="AJ41" s="383">
        <f>AK13*'Capital de Trabajo'!$F$22</f>
        <v>0</v>
      </c>
      <c r="AK41" s="383">
        <f>AL13*'Capital de Trabajo'!$F$22</f>
        <v>0</v>
      </c>
      <c r="AL41" s="383">
        <f>AM13*'Capital de Trabajo'!$F$22</f>
        <v>0</v>
      </c>
      <c r="AM41" s="383">
        <f>AN13*'Capital de Trabajo'!$F$22</f>
        <v>0</v>
      </c>
      <c r="AN41" s="383">
        <f>AO13*'Capital de Trabajo'!$F$22</f>
        <v>0</v>
      </c>
      <c r="AO41" s="383">
        <f>AP13*'Capital de Trabajo'!$F$22</f>
        <v>0</v>
      </c>
      <c r="AP41" s="383">
        <f>AR13*'Capital de Trabajo'!$F$22</f>
        <v>0</v>
      </c>
      <c r="AQ41" s="383">
        <f>AP41</f>
        <v>0</v>
      </c>
      <c r="AR41" s="383">
        <f>AS13*'Capital de Trabajo'!$F$22</f>
        <v>0</v>
      </c>
      <c r="AS41" s="383">
        <f>AT13*'Capital de Trabajo'!$F$22</f>
        <v>0</v>
      </c>
      <c r="AT41" s="383">
        <f>AU13*'Capital de Trabajo'!$F$22</f>
        <v>0</v>
      </c>
      <c r="AU41" s="383">
        <f>AV13*'Capital de Trabajo'!$F$22</f>
        <v>0</v>
      </c>
      <c r="AV41" s="383">
        <f>AW13*'Capital de Trabajo'!$F$22</f>
        <v>0</v>
      </c>
      <c r="AW41" s="383">
        <f>AX13*'Capital de Trabajo'!$F$22</f>
        <v>0</v>
      </c>
      <c r="AX41" s="383">
        <f>AY13*'Capital de Trabajo'!$F$22</f>
        <v>0</v>
      </c>
      <c r="AY41" s="383">
        <f>AZ13*'Capital de Trabajo'!$F$22</f>
        <v>0</v>
      </c>
      <c r="AZ41" s="383">
        <f>BA13*'Capital de Trabajo'!$F$22</f>
        <v>0</v>
      </c>
      <c r="BA41" s="383">
        <f>BB13*'Capital de Trabajo'!$F$22</f>
        <v>0</v>
      </c>
      <c r="BB41" s="383">
        <f>BC13*'Capital de Trabajo'!$F$22</f>
        <v>0</v>
      </c>
      <c r="BC41" s="383">
        <f>BE13*'Capital de Trabajo'!$F$22</f>
        <v>0</v>
      </c>
      <c r="BD41" s="383">
        <f>BC41</f>
        <v>0</v>
      </c>
      <c r="BE41" s="383">
        <f>BF13*'Capital de Trabajo'!$F$22</f>
        <v>0</v>
      </c>
      <c r="BF41" s="383">
        <f>BG13*'Capital de Trabajo'!$F$22</f>
        <v>0</v>
      </c>
      <c r="BG41" s="383">
        <f>BH13*'Capital de Trabajo'!$F$22</f>
        <v>0</v>
      </c>
      <c r="BH41" s="383">
        <f>BI13*'Capital de Trabajo'!$F$22</f>
        <v>0</v>
      </c>
      <c r="BI41" s="383">
        <f>BJ13*'Capital de Trabajo'!$F$22</f>
        <v>0</v>
      </c>
      <c r="BJ41" s="383">
        <f>BK13*'Capital de Trabajo'!$F$22</f>
        <v>0</v>
      </c>
      <c r="BK41" s="383">
        <f>BL13*'Capital de Trabajo'!$F$22</f>
        <v>0</v>
      </c>
      <c r="BL41" s="383">
        <f>BM13*'Capital de Trabajo'!$F$22</f>
        <v>0</v>
      </c>
      <c r="BM41" s="383">
        <f>BN13*'Capital de Trabajo'!$F$22</f>
        <v>0</v>
      </c>
      <c r="BN41" s="383">
        <f>BO13*'Capital de Trabajo'!$F$22</f>
        <v>0</v>
      </c>
      <c r="BO41" s="383">
        <f>BP13*'Capital de Trabajo'!$F$22</f>
        <v>0</v>
      </c>
      <c r="BP41" s="383">
        <v>0</v>
      </c>
      <c r="BQ41" s="383">
        <f>BP41</f>
        <v>0</v>
      </c>
    </row>
    <row r="42" spans="2:69" s="381" customFormat="1">
      <c r="B42" s="377"/>
      <c r="C42" s="382" t="s">
        <v>243</v>
      </c>
      <c r="D42" s="382"/>
      <c r="E42" s="395">
        <f t="shared" ref="E42:AL42" si="16">SUM(E39:E41)</f>
        <v>0</v>
      </c>
      <c r="F42" s="395">
        <f t="shared" si="16"/>
        <v>0</v>
      </c>
      <c r="G42" s="395">
        <f t="shared" si="16"/>
        <v>0</v>
      </c>
      <c r="H42" s="395">
        <f t="shared" si="16"/>
        <v>0</v>
      </c>
      <c r="I42" s="395">
        <f t="shared" si="16"/>
        <v>0</v>
      </c>
      <c r="J42" s="395">
        <f t="shared" si="16"/>
        <v>0</v>
      </c>
      <c r="K42" s="395">
        <f t="shared" si="16"/>
        <v>0</v>
      </c>
      <c r="L42" s="395">
        <f t="shared" si="16"/>
        <v>0</v>
      </c>
      <c r="M42" s="395">
        <f t="shared" si="16"/>
        <v>0</v>
      </c>
      <c r="N42" s="395">
        <f t="shared" si="16"/>
        <v>0</v>
      </c>
      <c r="O42" s="395">
        <f t="shared" si="16"/>
        <v>0</v>
      </c>
      <c r="P42" s="395">
        <f t="shared" si="16"/>
        <v>0</v>
      </c>
      <c r="Q42" s="395">
        <f>P42</f>
        <v>0</v>
      </c>
      <c r="R42" s="395">
        <f t="shared" si="16"/>
        <v>0</v>
      </c>
      <c r="S42" s="395">
        <f t="shared" si="16"/>
        <v>0</v>
      </c>
      <c r="T42" s="395">
        <f t="shared" si="16"/>
        <v>0</v>
      </c>
      <c r="U42" s="395">
        <f t="shared" si="16"/>
        <v>0</v>
      </c>
      <c r="V42" s="395">
        <f t="shared" si="16"/>
        <v>0</v>
      </c>
      <c r="W42" s="395">
        <f t="shared" si="16"/>
        <v>0</v>
      </c>
      <c r="X42" s="395">
        <f t="shared" si="16"/>
        <v>0</v>
      </c>
      <c r="Y42" s="395">
        <f t="shared" si="16"/>
        <v>0</v>
      </c>
      <c r="Z42" s="395">
        <f t="shared" si="16"/>
        <v>0</v>
      </c>
      <c r="AA42" s="395">
        <f t="shared" si="16"/>
        <v>0</v>
      </c>
      <c r="AB42" s="395">
        <f t="shared" si="16"/>
        <v>0</v>
      </c>
      <c r="AC42" s="395">
        <f t="shared" si="16"/>
        <v>0</v>
      </c>
      <c r="AD42" s="395">
        <f>AC42</f>
        <v>0</v>
      </c>
      <c r="AE42" s="395">
        <f t="shared" si="16"/>
        <v>0</v>
      </c>
      <c r="AF42" s="395">
        <f t="shared" si="16"/>
        <v>0</v>
      </c>
      <c r="AG42" s="395">
        <f t="shared" si="16"/>
        <v>0</v>
      </c>
      <c r="AH42" s="395">
        <f t="shared" si="16"/>
        <v>0</v>
      </c>
      <c r="AI42" s="395">
        <f t="shared" si="16"/>
        <v>0</v>
      </c>
      <c r="AJ42" s="395">
        <f t="shared" si="16"/>
        <v>0</v>
      </c>
      <c r="AK42" s="395">
        <f t="shared" si="16"/>
        <v>0</v>
      </c>
      <c r="AL42" s="395">
        <f t="shared" si="16"/>
        <v>0</v>
      </c>
      <c r="AM42" s="395">
        <f t="shared" ref="AM42:BP42" si="17">SUM(AM39:AM41)</f>
        <v>0</v>
      </c>
      <c r="AN42" s="395">
        <f t="shared" si="17"/>
        <v>0</v>
      </c>
      <c r="AO42" s="395">
        <f t="shared" si="17"/>
        <v>0</v>
      </c>
      <c r="AP42" s="395">
        <f t="shared" si="17"/>
        <v>0</v>
      </c>
      <c r="AQ42" s="395">
        <f>AP42</f>
        <v>0</v>
      </c>
      <c r="AR42" s="395">
        <f t="shared" si="17"/>
        <v>0</v>
      </c>
      <c r="AS42" s="395">
        <f t="shared" si="17"/>
        <v>0</v>
      </c>
      <c r="AT42" s="395">
        <f t="shared" si="17"/>
        <v>0</v>
      </c>
      <c r="AU42" s="395">
        <f t="shared" si="17"/>
        <v>0</v>
      </c>
      <c r="AV42" s="395">
        <f t="shared" si="17"/>
        <v>0</v>
      </c>
      <c r="AW42" s="395">
        <f t="shared" si="17"/>
        <v>0</v>
      </c>
      <c r="AX42" s="395">
        <f t="shared" si="17"/>
        <v>0</v>
      </c>
      <c r="AY42" s="395">
        <f t="shared" si="17"/>
        <v>0</v>
      </c>
      <c r="AZ42" s="395">
        <f t="shared" si="17"/>
        <v>0</v>
      </c>
      <c r="BA42" s="395">
        <f t="shared" si="17"/>
        <v>0</v>
      </c>
      <c r="BB42" s="395">
        <f t="shared" si="17"/>
        <v>0</v>
      </c>
      <c r="BC42" s="395">
        <f t="shared" si="17"/>
        <v>0</v>
      </c>
      <c r="BD42" s="395">
        <f>BC42</f>
        <v>0</v>
      </c>
      <c r="BE42" s="395">
        <f t="shared" si="17"/>
        <v>0</v>
      </c>
      <c r="BF42" s="395">
        <f t="shared" si="17"/>
        <v>0</v>
      </c>
      <c r="BG42" s="395">
        <f t="shared" si="17"/>
        <v>0</v>
      </c>
      <c r="BH42" s="395">
        <f t="shared" si="17"/>
        <v>0</v>
      </c>
      <c r="BI42" s="395">
        <f t="shared" si="17"/>
        <v>0</v>
      </c>
      <c r="BJ42" s="395">
        <f t="shared" si="17"/>
        <v>0</v>
      </c>
      <c r="BK42" s="395">
        <f t="shared" si="17"/>
        <v>0</v>
      </c>
      <c r="BL42" s="395">
        <f t="shared" si="17"/>
        <v>0</v>
      </c>
      <c r="BM42" s="395">
        <f t="shared" si="17"/>
        <v>0</v>
      </c>
      <c r="BN42" s="395">
        <f t="shared" si="17"/>
        <v>0</v>
      </c>
      <c r="BO42" s="395">
        <f t="shared" si="17"/>
        <v>0</v>
      </c>
      <c r="BP42" s="395">
        <f t="shared" si="17"/>
        <v>0</v>
      </c>
      <c r="BQ42" s="395">
        <f>BP42</f>
        <v>0</v>
      </c>
    </row>
    <row r="43" spans="2:69" s="381" customFormat="1">
      <c r="B43" s="377"/>
      <c r="C43" s="418"/>
      <c r="D43" s="418"/>
      <c r="E43" s="383"/>
      <c r="F43" s="383"/>
      <c r="G43" s="383"/>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c r="AK43" s="383"/>
      <c r="AL43" s="383"/>
      <c r="AM43" s="383"/>
      <c r="AN43" s="383"/>
      <c r="AO43" s="383"/>
      <c r="AP43" s="383"/>
      <c r="AQ43" s="383"/>
      <c r="AR43" s="383"/>
      <c r="AS43" s="383"/>
      <c r="AT43" s="383"/>
      <c r="AU43" s="383"/>
      <c r="AV43" s="383"/>
      <c r="AW43" s="383"/>
      <c r="AX43" s="383"/>
      <c r="AY43" s="383"/>
      <c r="AZ43" s="383"/>
      <c r="BA43" s="383"/>
      <c r="BB43" s="383"/>
      <c r="BC43" s="383"/>
      <c r="BD43" s="383"/>
      <c r="BE43" s="383"/>
      <c r="BF43" s="383"/>
      <c r="BG43" s="383"/>
      <c r="BH43" s="383"/>
      <c r="BI43" s="383"/>
      <c r="BJ43" s="383"/>
      <c r="BK43" s="383"/>
      <c r="BL43" s="383"/>
      <c r="BM43" s="383"/>
      <c r="BN43" s="383"/>
      <c r="BO43" s="383"/>
      <c r="BP43" s="383"/>
      <c r="BQ43" s="383"/>
    </row>
    <row r="44" spans="2:69" s="381" customFormat="1">
      <c r="B44" s="377"/>
      <c r="C44" s="382" t="s">
        <v>244</v>
      </c>
      <c r="D44" s="382"/>
      <c r="E44" s="383"/>
      <c r="F44" s="383"/>
      <c r="G44" s="383"/>
      <c r="H44" s="383"/>
      <c r="I44" s="383"/>
      <c r="J44" s="383"/>
      <c r="K44" s="383"/>
      <c r="L44" s="383"/>
      <c r="M44" s="383"/>
      <c r="N44" s="383"/>
      <c r="O44" s="383"/>
      <c r="P44" s="383"/>
      <c r="Q44" s="383"/>
      <c r="R44" s="383"/>
      <c r="S44" s="383"/>
      <c r="T44" s="383"/>
      <c r="U44" s="383"/>
      <c r="V44" s="383"/>
      <c r="W44" s="383"/>
      <c r="X44" s="383"/>
      <c r="Y44" s="383"/>
      <c r="Z44" s="383"/>
      <c r="AA44" s="383"/>
      <c r="AB44" s="383"/>
      <c r="AC44" s="383"/>
      <c r="AD44" s="383"/>
      <c r="AE44" s="383"/>
      <c r="AF44" s="383"/>
      <c r="AG44" s="383"/>
      <c r="AH44" s="383"/>
      <c r="AI44" s="383"/>
      <c r="AJ44" s="383"/>
      <c r="AK44" s="383"/>
      <c r="AL44" s="383"/>
      <c r="AM44" s="383"/>
      <c r="AN44" s="383"/>
      <c r="AO44" s="383"/>
      <c r="AP44" s="383"/>
      <c r="AQ44" s="383"/>
      <c r="AR44" s="383"/>
      <c r="AS44" s="383"/>
      <c r="AT44" s="383"/>
      <c r="AU44" s="383"/>
      <c r="AV44" s="383"/>
      <c r="AW44" s="383"/>
      <c r="AX44" s="383"/>
      <c r="AY44" s="383"/>
      <c r="AZ44" s="383"/>
      <c r="BA44" s="383"/>
      <c r="BB44" s="383"/>
      <c r="BC44" s="383"/>
      <c r="BD44" s="383"/>
      <c r="BE44" s="383"/>
      <c r="BF44" s="383"/>
      <c r="BG44" s="383"/>
      <c r="BH44" s="383"/>
      <c r="BI44" s="383"/>
      <c r="BJ44" s="383"/>
      <c r="BK44" s="383"/>
      <c r="BL44" s="383"/>
      <c r="BM44" s="383"/>
      <c r="BN44" s="383"/>
      <c r="BO44" s="383"/>
      <c r="BP44" s="383"/>
      <c r="BQ44" s="383"/>
    </row>
    <row r="45" spans="2:69" s="381" customFormat="1">
      <c r="B45" s="377"/>
      <c r="C45" s="403" t="str">
        <f t="shared" ref="C45:J45" si="18">C146</f>
        <v>Terreno</v>
      </c>
      <c r="D45" s="403"/>
      <c r="E45" s="383">
        <f t="shared" si="18"/>
        <v>0</v>
      </c>
      <c r="F45" s="383">
        <f t="shared" si="18"/>
        <v>0</v>
      </c>
      <c r="G45" s="383">
        <f t="shared" si="18"/>
        <v>0</v>
      </c>
      <c r="H45" s="383">
        <f t="shared" si="18"/>
        <v>0</v>
      </c>
      <c r="I45" s="383">
        <f t="shared" si="18"/>
        <v>0</v>
      </c>
      <c r="J45" s="383">
        <f t="shared" si="18"/>
        <v>0</v>
      </c>
      <c r="K45" s="383">
        <f t="shared" ref="K45:BP45" si="19">K146</f>
        <v>0</v>
      </c>
      <c r="L45" s="383">
        <f t="shared" si="19"/>
        <v>0</v>
      </c>
      <c r="M45" s="383">
        <f t="shared" si="19"/>
        <v>0</v>
      </c>
      <c r="N45" s="383">
        <f t="shared" si="19"/>
        <v>0</v>
      </c>
      <c r="O45" s="383">
        <f t="shared" si="19"/>
        <v>0</v>
      </c>
      <c r="P45" s="383">
        <f t="shared" si="19"/>
        <v>0</v>
      </c>
      <c r="Q45" s="383">
        <f>P45</f>
        <v>0</v>
      </c>
      <c r="R45" s="383">
        <f t="shared" si="19"/>
        <v>0</v>
      </c>
      <c r="S45" s="383">
        <f t="shared" si="19"/>
        <v>0</v>
      </c>
      <c r="T45" s="383">
        <f t="shared" si="19"/>
        <v>0</v>
      </c>
      <c r="U45" s="383">
        <f t="shared" si="19"/>
        <v>0</v>
      </c>
      <c r="V45" s="383">
        <f t="shared" si="19"/>
        <v>0</v>
      </c>
      <c r="W45" s="383">
        <f t="shared" si="19"/>
        <v>0</v>
      </c>
      <c r="X45" s="383">
        <f t="shared" si="19"/>
        <v>0</v>
      </c>
      <c r="Y45" s="383">
        <f t="shared" si="19"/>
        <v>0</v>
      </c>
      <c r="Z45" s="383">
        <f t="shared" si="19"/>
        <v>0</v>
      </c>
      <c r="AA45" s="383">
        <f t="shared" si="19"/>
        <v>0</v>
      </c>
      <c r="AB45" s="383">
        <f t="shared" si="19"/>
        <v>0</v>
      </c>
      <c r="AC45" s="383">
        <f t="shared" si="19"/>
        <v>0</v>
      </c>
      <c r="AD45" s="383">
        <f>AC45</f>
        <v>0</v>
      </c>
      <c r="AE45" s="383">
        <f t="shared" si="19"/>
        <v>0</v>
      </c>
      <c r="AF45" s="383">
        <f t="shared" si="19"/>
        <v>0</v>
      </c>
      <c r="AG45" s="383">
        <f t="shared" si="19"/>
        <v>0</v>
      </c>
      <c r="AH45" s="383">
        <f t="shared" si="19"/>
        <v>0</v>
      </c>
      <c r="AI45" s="383">
        <f t="shared" si="19"/>
        <v>0</v>
      </c>
      <c r="AJ45" s="383">
        <f t="shared" si="19"/>
        <v>0</v>
      </c>
      <c r="AK45" s="383">
        <f t="shared" si="19"/>
        <v>0</v>
      </c>
      <c r="AL45" s="383">
        <f t="shared" si="19"/>
        <v>0</v>
      </c>
      <c r="AM45" s="383">
        <f t="shared" si="19"/>
        <v>0</v>
      </c>
      <c r="AN45" s="383">
        <f t="shared" si="19"/>
        <v>0</v>
      </c>
      <c r="AO45" s="383">
        <f t="shared" si="19"/>
        <v>0</v>
      </c>
      <c r="AP45" s="383">
        <f t="shared" si="19"/>
        <v>0</v>
      </c>
      <c r="AQ45" s="383">
        <f>AP45</f>
        <v>0</v>
      </c>
      <c r="AR45" s="383">
        <f t="shared" si="19"/>
        <v>0</v>
      </c>
      <c r="AS45" s="383">
        <f t="shared" si="19"/>
        <v>0</v>
      </c>
      <c r="AT45" s="383">
        <f t="shared" si="19"/>
        <v>0</v>
      </c>
      <c r="AU45" s="383">
        <f t="shared" si="19"/>
        <v>0</v>
      </c>
      <c r="AV45" s="383">
        <f t="shared" si="19"/>
        <v>0</v>
      </c>
      <c r="AW45" s="383">
        <f t="shared" si="19"/>
        <v>0</v>
      </c>
      <c r="AX45" s="383">
        <f t="shared" si="19"/>
        <v>0</v>
      </c>
      <c r="AY45" s="383">
        <f t="shared" si="19"/>
        <v>0</v>
      </c>
      <c r="AZ45" s="383">
        <f t="shared" si="19"/>
        <v>0</v>
      </c>
      <c r="BA45" s="383">
        <f t="shared" si="19"/>
        <v>0</v>
      </c>
      <c r="BB45" s="383">
        <f t="shared" si="19"/>
        <v>0</v>
      </c>
      <c r="BC45" s="383">
        <f t="shared" si="19"/>
        <v>0</v>
      </c>
      <c r="BD45" s="383">
        <f>BC45</f>
        <v>0</v>
      </c>
      <c r="BE45" s="383">
        <f t="shared" si="19"/>
        <v>0</v>
      </c>
      <c r="BF45" s="383">
        <f t="shared" si="19"/>
        <v>0</v>
      </c>
      <c r="BG45" s="383">
        <f t="shared" si="19"/>
        <v>0</v>
      </c>
      <c r="BH45" s="383">
        <f t="shared" si="19"/>
        <v>0</v>
      </c>
      <c r="BI45" s="383">
        <f t="shared" si="19"/>
        <v>0</v>
      </c>
      <c r="BJ45" s="383">
        <f t="shared" si="19"/>
        <v>0</v>
      </c>
      <c r="BK45" s="383">
        <f t="shared" si="19"/>
        <v>0</v>
      </c>
      <c r="BL45" s="383">
        <f t="shared" si="19"/>
        <v>0</v>
      </c>
      <c r="BM45" s="383">
        <f t="shared" si="19"/>
        <v>0</v>
      </c>
      <c r="BN45" s="383">
        <f t="shared" si="19"/>
        <v>0</v>
      </c>
      <c r="BO45" s="383">
        <f t="shared" si="19"/>
        <v>0</v>
      </c>
      <c r="BP45" s="383">
        <f t="shared" si="19"/>
        <v>0</v>
      </c>
      <c r="BQ45" s="383">
        <f>BP45</f>
        <v>0</v>
      </c>
    </row>
    <row r="46" spans="2:69" s="381" customFormat="1">
      <c r="B46" s="377"/>
      <c r="C46" s="403" t="str">
        <f t="shared" ref="C46:E49" si="20">C147</f>
        <v>Edificio</v>
      </c>
      <c r="D46" s="403"/>
      <c r="E46" s="383">
        <f t="shared" si="20"/>
        <v>0</v>
      </c>
      <c r="F46" s="383">
        <f t="shared" ref="F46:K51" si="21">F147</f>
        <v>0</v>
      </c>
      <c r="G46" s="383">
        <f t="shared" si="21"/>
        <v>0</v>
      </c>
      <c r="H46" s="383">
        <f t="shared" si="21"/>
        <v>0</v>
      </c>
      <c r="I46" s="383">
        <f t="shared" si="21"/>
        <v>0</v>
      </c>
      <c r="J46" s="383">
        <f t="shared" si="21"/>
        <v>0</v>
      </c>
      <c r="K46" s="383">
        <f t="shared" si="21"/>
        <v>0</v>
      </c>
      <c r="L46" s="383">
        <f t="shared" ref="L46:BP46" si="22">L147</f>
        <v>0</v>
      </c>
      <c r="M46" s="383">
        <f t="shared" si="22"/>
        <v>0</v>
      </c>
      <c r="N46" s="383">
        <f t="shared" si="22"/>
        <v>0</v>
      </c>
      <c r="O46" s="383">
        <f t="shared" si="22"/>
        <v>0</v>
      </c>
      <c r="P46" s="383">
        <f t="shared" si="22"/>
        <v>0</v>
      </c>
      <c r="Q46" s="383">
        <f t="shared" ref="Q46:Q53" si="23">P46</f>
        <v>0</v>
      </c>
      <c r="R46" s="383">
        <f t="shared" si="22"/>
        <v>0</v>
      </c>
      <c r="S46" s="383">
        <f t="shared" si="22"/>
        <v>0</v>
      </c>
      <c r="T46" s="383">
        <f t="shared" si="22"/>
        <v>0</v>
      </c>
      <c r="U46" s="383">
        <f t="shared" si="22"/>
        <v>0</v>
      </c>
      <c r="V46" s="383">
        <f t="shared" si="22"/>
        <v>0</v>
      </c>
      <c r="W46" s="383">
        <f t="shared" si="22"/>
        <v>0</v>
      </c>
      <c r="X46" s="383">
        <f t="shared" si="22"/>
        <v>0</v>
      </c>
      <c r="Y46" s="383">
        <f t="shared" si="22"/>
        <v>0</v>
      </c>
      <c r="Z46" s="383">
        <f t="shared" si="22"/>
        <v>0</v>
      </c>
      <c r="AA46" s="383">
        <f t="shared" si="22"/>
        <v>0</v>
      </c>
      <c r="AB46" s="383">
        <f t="shared" si="22"/>
        <v>0</v>
      </c>
      <c r="AC46" s="383">
        <f t="shared" si="22"/>
        <v>0</v>
      </c>
      <c r="AD46" s="383">
        <f t="shared" ref="AD46:AD53" si="24">AC46</f>
        <v>0</v>
      </c>
      <c r="AE46" s="383">
        <f t="shared" si="22"/>
        <v>0</v>
      </c>
      <c r="AF46" s="383">
        <f t="shared" si="22"/>
        <v>0</v>
      </c>
      <c r="AG46" s="383">
        <f t="shared" si="22"/>
        <v>0</v>
      </c>
      <c r="AH46" s="383">
        <f t="shared" si="22"/>
        <v>0</v>
      </c>
      <c r="AI46" s="383">
        <f t="shared" si="22"/>
        <v>0</v>
      </c>
      <c r="AJ46" s="383">
        <f t="shared" si="22"/>
        <v>0</v>
      </c>
      <c r="AK46" s="383">
        <f t="shared" si="22"/>
        <v>0</v>
      </c>
      <c r="AL46" s="383">
        <f t="shared" si="22"/>
        <v>0</v>
      </c>
      <c r="AM46" s="383">
        <f t="shared" si="22"/>
        <v>0</v>
      </c>
      <c r="AN46" s="383">
        <f t="shared" si="22"/>
        <v>0</v>
      </c>
      <c r="AO46" s="383">
        <f t="shared" si="22"/>
        <v>0</v>
      </c>
      <c r="AP46" s="383">
        <f t="shared" si="22"/>
        <v>0</v>
      </c>
      <c r="AQ46" s="383">
        <f t="shared" ref="AQ46:AQ53" si="25">AP46</f>
        <v>0</v>
      </c>
      <c r="AR46" s="383">
        <f t="shared" si="22"/>
        <v>0</v>
      </c>
      <c r="AS46" s="383">
        <f t="shared" si="22"/>
        <v>0</v>
      </c>
      <c r="AT46" s="383">
        <f t="shared" si="22"/>
        <v>0</v>
      </c>
      <c r="AU46" s="383">
        <f t="shared" si="22"/>
        <v>0</v>
      </c>
      <c r="AV46" s="383">
        <f t="shared" si="22"/>
        <v>0</v>
      </c>
      <c r="AW46" s="383">
        <f t="shared" si="22"/>
        <v>0</v>
      </c>
      <c r="AX46" s="383">
        <f t="shared" si="22"/>
        <v>0</v>
      </c>
      <c r="AY46" s="383">
        <f t="shared" si="22"/>
        <v>0</v>
      </c>
      <c r="AZ46" s="383">
        <f t="shared" si="22"/>
        <v>0</v>
      </c>
      <c r="BA46" s="383">
        <f t="shared" si="22"/>
        <v>0</v>
      </c>
      <c r="BB46" s="383">
        <f t="shared" si="22"/>
        <v>0</v>
      </c>
      <c r="BC46" s="383">
        <f t="shared" si="22"/>
        <v>0</v>
      </c>
      <c r="BD46" s="383">
        <f t="shared" ref="BD46:BD53" si="26">BC46</f>
        <v>0</v>
      </c>
      <c r="BE46" s="383">
        <f t="shared" si="22"/>
        <v>0</v>
      </c>
      <c r="BF46" s="383">
        <f t="shared" si="22"/>
        <v>0</v>
      </c>
      <c r="BG46" s="383">
        <f t="shared" si="22"/>
        <v>0</v>
      </c>
      <c r="BH46" s="383">
        <f t="shared" si="22"/>
        <v>0</v>
      </c>
      <c r="BI46" s="383">
        <f t="shared" si="22"/>
        <v>0</v>
      </c>
      <c r="BJ46" s="383">
        <f t="shared" si="22"/>
        <v>0</v>
      </c>
      <c r="BK46" s="383">
        <f t="shared" si="22"/>
        <v>0</v>
      </c>
      <c r="BL46" s="383">
        <f t="shared" si="22"/>
        <v>0</v>
      </c>
      <c r="BM46" s="383">
        <f t="shared" si="22"/>
        <v>0</v>
      </c>
      <c r="BN46" s="383">
        <f t="shared" si="22"/>
        <v>0</v>
      </c>
      <c r="BO46" s="383">
        <f t="shared" si="22"/>
        <v>0</v>
      </c>
      <c r="BP46" s="383">
        <f t="shared" si="22"/>
        <v>0</v>
      </c>
      <c r="BQ46" s="383">
        <f t="shared" ref="BQ46:BQ53" si="27">BP46</f>
        <v>0</v>
      </c>
    </row>
    <row r="47" spans="2:69" s="381" customFormat="1">
      <c r="B47" s="377"/>
      <c r="C47" s="403" t="str">
        <f t="shared" si="20"/>
        <v>Comunicaciones</v>
      </c>
      <c r="D47" s="403"/>
      <c r="E47" s="383">
        <f t="shared" si="20"/>
        <v>0</v>
      </c>
      <c r="F47" s="383">
        <f t="shared" si="21"/>
        <v>0</v>
      </c>
      <c r="G47" s="383">
        <f t="shared" si="21"/>
        <v>0</v>
      </c>
      <c r="H47" s="383">
        <f t="shared" si="21"/>
        <v>0</v>
      </c>
      <c r="I47" s="383">
        <f t="shared" si="21"/>
        <v>0</v>
      </c>
      <c r="J47" s="383">
        <f t="shared" si="21"/>
        <v>0</v>
      </c>
      <c r="K47" s="383">
        <f t="shared" si="21"/>
        <v>0</v>
      </c>
      <c r="L47" s="383">
        <f t="shared" ref="L47:BP47" si="28">L148</f>
        <v>0</v>
      </c>
      <c r="M47" s="383">
        <f t="shared" si="28"/>
        <v>0</v>
      </c>
      <c r="N47" s="383">
        <f t="shared" si="28"/>
        <v>0</v>
      </c>
      <c r="O47" s="383">
        <f t="shared" si="28"/>
        <v>0</v>
      </c>
      <c r="P47" s="383">
        <f t="shared" si="28"/>
        <v>0</v>
      </c>
      <c r="Q47" s="383">
        <f t="shared" si="23"/>
        <v>0</v>
      </c>
      <c r="R47" s="383">
        <f t="shared" si="28"/>
        <v>0</v>
      </c>
      <c r="S47" s="383">
        <f t="shared" si="28"/>
        <v>0</v>
      </c>
      <c r="T47" s="383">
        <f t="shared" si="28"/>
        <v>0</v>
      </c>
      <c r="U47" s="383">
        <f t="shared" si="28"/>
        <v>0</v>
      </c>
      <c r="V47" s="383">
        <f t="shared" si="28"/>
        <v>0</v>
      </c>
      <c r="W47" s="383">
        <f t="shared" si="28"/>
        <v>0</v>
      </c>
      <c r="X47" s="383">
        <f t="shared" si="28"/>
        <v>0</v>
      </c>
      <c r="Y47" s="383">
        <f t="shared" si="28"/>
        <v>0</v>
      </c>
      <c r="Z47" s="383">
        <f t="shared" si="28"/>
        <v>0</v>
      </c>
      <c r="AA47" s="383">
        <f t="shared" si="28"/>
        <v>0</v>
      </c>
      <c r="AB47" s="383">
        <f t="shared" si="28"/>
        <v>0</v>
      </c>
      <c r="AC47" s="383">
        <f t="shared" si="28"/>
        <v>0</v>
      </c>
      <c r="AD47" s="383">
        <f t="shared" si="24"/>
        <v>0</v>
      </c>
      <c r="AE47" s="383">
        <f t="shared" si="28"/>
        <v>0</v>
      </c>
      <c r="AF47" s="383">
        <f t="shared" si="28"/>
        <v>0</v>
      </c>
      <c r="AG47" s="383">
        <f t="shared" si="28"/>
        <v>0</v>
      </c>
      <c r="AH47" s="383">
        <f t="shared" si="28"/>
        <v>0</v>
      </c>
      <c r="AI47" s="383">
        <f t="shared" si="28"/>
        <v>0</v>
      </c>
      <c r="AJ47" s="383">
        <f t="shared" si="28"/>
        <v>0</v>
      </c>
      <c r="AK47" s="383">
        <f t="shared" si="28"/>
        <v>0</v>
      </c>
      <c r="AL47" s="383">
        <f t="shared" si="28"/>
        <v>0</v>
      </c>
      <c r="AM47" s="383">
        <f t="shared" si="28"/>
        <v>0</v>
      </c>
      <c r="AN47" s="383">
        <f t="shared" si="28"/>
        <v>0</v>
      </c>
      <c r="AO47" s="383">
        <f t="shared" si="28"/>
        <v>0</v>
      </c>
      <c r="AP47" s="383">
        <f t="shared" si="28"/>
        <v>0</v>
      </c>
      <c r="AQ47" s="383">
        <f t="shared" si="25"/>
        <v>0</v>
      </c>
      <c r="AR47" s="383">
        <f t="shared" si="28"/>
        <v>0</v>
      </c>
      <c r="AS47" s="383">
        <f t="shared" si="28"/>
        <v>0</v>
      </c>
      <c r="AT47" s="383">
        <f t="shared" si="28"/>
        <v>0</v>
      </c>
      <c r="AU47" s="383">
        <f t="shared" si="28"/>
        <v>0</v>
      </c>
      <c r="AV47" s="383">
        <f t="shared" si="28"/>
        <v>0</v>
      </c>
      <c r="AW47" s="383">
        <f t="shared" si="28"/>
        <v>0</v>
      </c>
      <c r="AX47" s="383">
        <f t="shared" si="28"/>
        <v>0</v>
      </c>
      <c r="AY47" s="383">
        <f t="shared" si="28"/>
        <v>0</v>
      </c>
      <c r="AZ47" s="383">
        <f t="shared" si="28"/>
        <v>0</v>
      </c>
      <c r="BA47" s="383">
        <f t="shared" si="28"/>
        <v>0</v>
      </c>
      <c r="BB47" s="383">
        <f t="shared" si="28"/>
        <v>0</v>
      </c>
      <c r="BC47" s="383">
        <f t="shared" si="28"/>
        <v>0</v>
      </c>
      <c r="BD47" s="383">
        <f t="shared" si="26"/>
        <v>0</v>
      </c>
      <c r="BE47" s="383">
        <f t="shared" si="28"/>
        <v>0</v>
      </c>
      <c r="BF47" s="383">
        <f t="shared" si="28"/>
        <v>0</v>
      </c>
      <c r="BG47" s="383">
        <f t="shared" si="28"/>
        <v>0</v>
      </c>
      <c r="BH47" s="383">
        <f t="shared" si="28"/>
        <v>0</v>
      </c>
      <c r="BI47" s="383">
        <f t="shared" si="28"/>
        <v>0</v>
      </c>
      <c r="BJ47" s="383">
        <f t="shared" si="28"/>
        <v>0</v>
      </c>
      <c r="BK47" s="383">
        <f t="shared" si="28"/>
        <v>0</v>
      </c>
      <c r="BL47" s="383">
        <f t="shared" si="28"/>
        <v>0</v>
      </c>
      <c r="BM47" s="383">
        <f t="shared" si="28"/>
        <v>0</v>
      </c>
      <c r="BN47" s="383">
        <f t="shared" si="28"/>
        <v>0</v>
      </c>
      <c r="BO47" s="383">
        <f t="shared" si="28"/>
        <v>0</v>
      </c>
      <c r="BP47" s="383">
        <f t="shared" si="28"/>
        <v>0</v>
      </c>
      <c r="BQ47" s="383">
        <f t="shared" si="27"/>
        <v>0</v>
      </c>
    </row>
    <row r="48" spans="2:69" s="381" customFormat="1">
      <c r="B48" s="377"/>
      <c r="C48" s="403" t="str">
        <f t="shared" si="20"/>
        <v>Mobiliario y equipo</v>
      </c>
      <c r="D48" s="403"/>
      <c r="E48" s="383">
        <f t="shared" si="20"/>
        <v>0</v>
      </c>
      <c r="F48" s="383">
        <f t="shared" si="21"/>
        <v>0</v>
      </c>
      <c r="G48" s="383">
        <f t="shared" si="21"/>
        <v>0</v>
      </c>
      <c r="H48" s="383">
        <f t="shared" si="21"/>
        <v>0</v>
      </c>
      <c r="I48" s="383">
        <f t="shared" si="21"/>
        <v>0</v>
      </c>
      <c r="J48" s="383">
        <f t="shared" si="21"/>
        <v>0</v>
      </c>
      <c r="K48" s="383">
        <f t="shared" si="21"/>
        <v>0</v>
      </c>
      <c r="L48" s="383">
        <f t="shared" ref="L48:BP48" si="29">L149</f>
        <v>0</v>
      </c>
      <c r="M48" s="383">
        <f t="shared" si="29"/>
        <v>0</v>
      </c>
      <c r="N48" s="383">
        <f t="shared" si="29"/>
        <v>0</v>
      </c>
      <c r="O48" s="383">
        <f t="shared" si="29"/>
        <v>0</v>
      </c>
      <c r="P48" s="383">
        <f t="shared" si="29"/>
        <v>0</v>
      </c>
      <c r="Q48" s="383">
        <f t="shared" si="23"/>
        <v>0</v>
      </c>
      <c r="R48" s="383">
        <f t="shared" si="29"/>
        <v>0</v>
      </c>
      <c r="S48" s="383">
        <f t="shared" si="29"/>
        <v>0</v>
      </c>
      <c r="T48" s="383">
        <f t="shared" si="29"/>
        <v>0</v>
      </c>
      <c r="U48" s="383">
        <f t="shared" si="29"/>
        <v>0</v>
      </c>
      <c r="V48" s="383">
        <f t="shared" si="29"/>
        <v>0</v>
      </c>
      <c r="W48" s="383">
        <f t="shared" si="29"/>
        <v>0</v>
      </c>
      <c r="X48" s="383">
        <f t="shared" si="29"/>
        <v>0</v>
      </c>
      <c r="Y48" s="383">
        <f t="shared" si="29"/>
        <v>0</v>
      </c>
      <c r="Z48" s="383">
        <f t="shared" si="29"/>
        <v>0</v>
      </c>
      <c r="AA48" s="383">
        <f t="shared" si="29"/>
        <v>0</v>
      </c>
      <c r="AB48" s="383">
        <f t="shared" si="29"/>
        <v>0</v>
      </c>
      <c r="AC48" s="383">
        <f t="shared" si="29"/>
        <v>0</v>
      </c>
      <c r="AD48" s="383">
        <f t="shared" si="24"/>
        <v>0</v>
      </c>
      <c r="AE48" s="383">
        <f t="shared" si="29"/>
        <v>0</v>
      </c>
      <c r="AF48" s="383">
        <f t="shared" si="29"/>
        <v>0</v>
      </c>
      <c r="AG48" s="383">
        <f t="shared" si="29"/>
        <v>0</v>
      </c>
      <c r="AH48" s="383">
        <f t="shared" si="29"/>
        <v>0</v>
      </c>
      <c r="AI48" s="383">
        <f t="shared" si="29"/>
        <v>0</v>
      </c>
      <c r="AJ48" s="383">
        <f t="shared" si="29"/>
        <v>0</v>
      </c>
      <c r="AK48" s="383">
        <f t="shared" si="29"/>
        <v>0</v>
      </c>
      <c r="AL48" s="383">
        <f t="shared" si="29"/>
        <v>0</v>
      </c>
      <c r="AM48" s="383">
        <f t="shared" si="29"/>
        <v>0</v>
      </c>
      <c r="AN48" s="383">
        <f t="shared" si="29"/>
        <v>0</v>
      </c>
      <c r="AO48" s="383">
        <f t="shared" si="29"/>
        <v>0</v>
      </c>
      <c r="AP48" s="383">
        <f t="shared" si="29"/>
        <v>0</v>
      </c>
      <c r="AQ48" s="383">
        <f t="shared" si="25"/>
        <v>0</v>
      </c>
      <c r="AR48" s="383">
        <f t="shared" si="29"/>
        <v>0</v>
      </c>
      <c r="AS48" s="383">
        <f t="shared" si="29"/>
        <v>0</v>
      </c>
      <c r="AT48" s="383">
        <f t="shared" si="29"/>
        <v>0</v>
      </c>
      <c r="AU48" s="383">
        <f t="shared" si="29"/>
        <v>0</v>
      </c>
      <c r="AV48" s="383">
        <f t="shared" si="29"/>
        <v>0</v>
      </c>
      <c r="AW48" s="383">
        <f t="shared" si="29"/>
        <v>0</v>
      </c>
      <c r="AX48" s="383">
        <f t="shared" si="29"/>
        <v>0</v>
      </c>
      <c r="AY48" s="383">
        <f t="shared" si="29"/>
        <v>0</v>
      </c>
      <c r="AZ48" s="383">
        <f t="shared" si="29"/>
        <v>0</v>
      </c>
      <c r="BA48" s="383">
        <f t="shared" si="29"/>
        <v>0</v>
      </c>
      <c r="BB48" s="383">
        <f t="shared" si="29"/>
        <v>0</v>
      </c>
      <c r="BC48" s="383">
        <f t="shared" si="29"/>
        <v>0</v>
      </c>
      <c r="BD48" s="383">
        <f t="shared" si="26"/>
        <v>0</v>
      </c>
      <c r="BE48" s="383">
        <f t="shared" si="29"/>
        <v>0</v>
      </c>
      <c r="BF48" s="383">
        <f t="shared" si="29"/>
        <v>0</v>
      </c>
      <c r="BG48" s="383">
        <f t="shared" si="29"/>
        <v>0</v>
      </c>
      <c r="BH48" s="383">
        <f t="shared" si="29"/>
        <v>0</v>
      </c>
      <c r="BI48" s="383">
        <f t="shared" si="29"/>
        <v>0</v>
      </c>
      <c r="BJ48" s="383">
        <f t="shared" si="29"/>
        <v>0</v>
      </c>
      <c r="BK48" s="383">
        <f t="shared" si="29"/>
        <v>0</v>
      </c>
      <c r="BL48" s="383">
        <f t="shared" si="29"/>
        <v>0</v>
      </c>
      <c r="BM48" s="383">
        <f t="shared" si="29"/>
        <v>0</v>
      </c>
      <c r="BN48" s="383">
        <f t="shared" si="29"/>
        <v>0</v>
      </c>
      <c r="BO48" s="383">
        <f t="shared" si="29"/>
        <v>0</v>
      </c>
      <c r="BP48" s="383">
        <f t="shared" si="29"/>
        <v>0</v>
      </c>
      <c r="BQ48" s="383">
        <f t="shared" si="27"/>
        <v>0</v>
      </c>
    </row>
    <row r="49" spans="2:69" s="381" customFormat="1">
      <c r="B49" s="377"/>
      <c r="C49" s="403" t="str">
        <f t="shared" si="20"/>
        <v>Acondicionamiento (m²)</v>
      </c>
      <c r="D49" s="403"/>
      <c r="E49" s="383">
        <f t="shared" si="20"/>
        <v>0</v>
      </c>
      <c r="F49" s="383">
        <f t="shared" si="21"/>
        <v>0</v>
      </c>
      <c r="G49" s="383">
        <f t="shared" si="21"/>
        <v>0</v>
      </c>
      <c r="H49" s="383">
        <f t="shared" si="21"/>
        <v>0</v>
      </c>
      <c r="I49" s="383">
        <f t="shared" si="21"/>
        <v>0</v>
      </c>
      <c r="J49" s="383">
        <f t="shared" si="21"/>
        <v>0</v>
      </c>
      <c r="K49" s="383">
        <f t="shared" si="21"/>
        <v>0</v>
      </c>
      <c r="L49" s="383">
        <f t="shared" ref="L49:BP49" si="30">L150</f>
        <v>0</v>
      </c>
      <c r="M49" s="383">
        <f t="shared" si="30"/>
        <v>0</v>
      </c>
      <c r="N49" s="383">
        <f t="shared" si="30"/>
        <v>0</v>
      </c>
      <c r="O49" s="383">
        <f t="shared" si="30"/>
        <v>0</v>
      </c>
      <c r="P49" s="383">
        <f t="shared" si="30"/>
        <v>0</v>
      </c>
      <c r="Q49" s="383">
        <f t="shared" si="23"/>
        <v>0</v>
      </c>
      <c r="R49" s="383">
        <f t="shared" si="30"/>
        <v>0</v>
      </c>
      <c r="S49" s="383">
        <f t="shared" si="30"/>
        <v>0</v>
      </c>
      <c r="T49" s="383">
        <f t="shared" si="30"/>
        <v>0</v>
      </c>
      <c r="U49" s="383">
        <f t="shared" si="30"/>
        <v>0</v>
      </c>
      <c r="V49" s="383">
        <f t="shared" si="30"/>
        <v>0</v>
      </c>
      <c r="W49" s="383">
        <f t="shared" si="30"/>
        <v>0</v>
      </c>
      <c r="X49" s="383">
        <f t="shared" si="30"/>
        <v>0</v>
      </c>
      <c r="Y49" s="383">
        <f t="shared" si="30"/>
        <v>0</v>
      </c>
      <c r="Z49" s="383">
        <f t="shared" si="30"/>
        <v>0</v>
      </c>
      <c r="AA49" s="383">
        <f t="shared" si="30"/>
        <v>0</v>
      </c>
      <c r="AB49" s="383">
        <f t="shared" si="30"/>
        <v>0</v>
      </c>
      <c r="AC49" s="383">
        <f t="shared" si="30"/>
        <v>0</v>
      </c>
      <c r="AD49" s="383">
        <f t="shared" si="24"/>
        <v>0</v>
      </c>
      <c r="AE49" s="383">
        <f t="shared" si="30"/>
        <v>0</v>
      </c>
      <c r="AF49" s="383">
        <f t="shared" si="30"/>
        <v>0</v>
      </c>
      <c r="AG49" s="383">
        <f t="shared" si="30"/>
        <v>0</v>
      </c>
      <c r="AH49" s="383">
        <f t="shared" si="30"/>
        <v>0</v>
      </c>
      <c r="AI49" s="383">
        <f t="shared" si="30"/>
        <v>0</v>
      </c>
      <c r="AJ49" s="383">
        <f t="shared" si="30"/>
        <v>0</v>
      </c>
      <c r="AK49" s="383">
        <f t="shared" si="30"/>
        <v>0</v>
      </c>
      <c r="AL49" s="383">
        <f t="shared" si="30"/>
        <v>0</v>
      </c>
      <c r="AM49" s="383">
        <f t="shared" si="30"/>
        <v>0</v>
      </c>
      <c r="AN49" s="383">
        <f t="shared" si="30"/>
        <v>0</v>
      </c>
      <c r="AO49" s="383">
        <f t="shared" si="30"/>
        <v>0</v>
      </c>
      <c r="AP49" s="383">
        <f t="shared" si="30"/>
        <v>0</v>
      </c>
      <c r="AQ49" s="383">
        <f t="shared" si="25"/>
        <v>0</v>
      </c>
      <c r="AR49" s="383">
        <f t="shared" si="30"/>
        <v>0</v>
      </c>
      <c r="AS49" s="383">
        <f t="shared" si="30"/>
        <v>0</v>
      </c>
      <c r="AT49" s="383">
        <f t="shared" si="30"/>
        <v>0</v>
      </c>
      <c r="AU49" s="383">
        <f t="shared" si="30"/>
        <v>0</v>
      </c>
      <c r="AV49" s="383">
        <f t="shared" si="30"/>
        <v>0</v>
      </c>
      <c r="AW49" s="383">
        <f t="shared" si="30"/>
        <v>0</v>
      </c>
      <c r="AX49" s="383">
        <f t="shared" si="30"/>
        <v>0</v>
      </c>
      <c r="AY49" s="383">
        <f t="shared" si="30"/>
        <v>0</v>
      </c>
      <c r="AZ49" s="383">
        <f t="shared" si="30"/>
        <v>0</v>
      </c>
      <c r="BA49" s="383">
        <f t="shared" si="30"/>
        <v>0</v>
      </c>
      <c r="BB49" s="383">
        <f t="shared" si="30"/>
        <v>0</v>
      </c>
      <c r="BC49" s="383">
        <f t="shared" si="30"/>
        <v>0</v>
      </c>
      <c r="BD49" s="383">
        <f t="shared" si="26"/>
        <v>0</v>
      </c>
      <c r="BE49" s="383">
        <f t="shared" si="30"/>
        <v>0</v>
      </c>
      <c r="BF49" s="383">
        <f t="shared" si="30"/>
        <v>0</v>
      </c>
      <c r="BG49" s="383">
        <f t="shared" si="30"/>
        <v>0</v>
      </c>
      <c r="BH49" s="383">
        <f t="shared" si="30"/>
        <v>0</v>
      </c>
      <c r="BI49" s="383">
        <f t="shared" si="30"/>
        <v>0</v>
      </c>
      <c r="BJ49" s="383">
        <f t="shared" si="30"/>
        <v>0</v>
      </c>
      <c r="BK49" s="383">
        <f t="shared" si="30"/>
        <v>0</v>
      </c>
      <c r="BL49" s="383">
        <f t="shared" si="30"/>
        <v>0</v>
      </c>
      <c r="BM49" s="383">
        <f t="shared" si="30"/>
        <v>0</v>
      </c>
      <c r="BN49" s="383">
        <f t="shared" si="30"/>
        <v>0</v>
      </c>
      <c r="BO49" s="383">
        <f t="shared" si="30"/>
        <v>0</v>
      </c>
      <c r="BP49" s="383">
        <f t="shared" si="30"/>
        <v>0</v>
      </c>
      <c r="BQ49" s="383">
        <f t="shared" si="27"/>
        <v>0</v>
      </c>
    </row>
    <row r="50" spans="2:69" s="381" customFormat="1">
      <c r="B50" s="377"/>
      <c r="C50" s="403" t="str">
        <f>C151</f>
        <v>Computadoras y maquinas</v>
      </c>
      <c r="D50" s="403"/>
      <c r="E50" s="383">
        <f>E151</f>
        <v>0</v>
      </c>
      <c r="F50" s="383">
        <f t="shared" si="21"/>
        <v>0</v>
      </c>
      <c r="G50" s="383">
        <f t="shared" si="21"/>
        <v>0</v>
      </c>
      <c r="H50" s="383">
        <f t="shared" si="21"/>
        <v>0</v>
      </c>
      <c r="I50" s="383">
        <f t="shared" si="21"/>
        <v>0</v>
      </c>
      <c r="J50" s="383">
        <f t="shared" si="21"/>
        <v>0</v>
      </c>
      <c r="K50" s="383">
        <f t="shared" si="21"/>
        <v>0</v>
      </c>
      <c r="L50" s="383">
        <f t="shared" ref="L50:BP50" si="31">L151</f>
        <v>0</v>
      </c>
      <c r="M50" s="383">
        <f t="shared" si="31"/>
        <v>0</v>
      </c>
      <c r="N50" s="383">
        <f t="shared" si="31"/>
        <v>0</v>
      </c>
      <c r="O50" s="383">
        <f t="shared" si="31"/>
        <v>0</v>
      </c>
      <c r="P50" s="383">
        <f t="shared" si="31"/>
        <v>0</v>
      </c>
      <c r="Q50" s="383">
        <f t="shared" si="23"/>
        <v>0</v>
      </c>
      <c r="R50" s="383">
        <f t="shared" si="31"/>
        <v>0</v>
      </c>
      <c r="S50" s="383">
        <f t="shared" si="31"/>
        <v>0</v>
      </c>
      <c r="T50" s="383">
        <f t="shared" si="31"/>
        <v>0</v>
      </c>
      <c r="U50" s="383">
        <f t="shared" si="31"/>
        <v>0</v>
      </c>
      <c r="V50" s="383">
        <f t="shared" si="31"/>
        <v>0</v>
      </c>
      <c r="W50" s="383">
        <f t="shared" si="31"/>
        <v>0</v>
      </c>
      <c r="X50" s="383">
        <f t="shared" si="31"/>
        <v>0</v>
      </c>
      <c r="Y50" s="383">
        <f t="shared" si="31"/>
        <v>0</v>
      </c>
      <c r="Z50" s="383">
        <f t="shared" si="31"/>
        <v>0</v>
      </c>
      <c r="AA50" s="383">
        <f t="shared" si="31"/>
        <v>0</v>
      </c>
      <c r="AB50" s="383">
        <f t="shared" si="31"/>
        <v>0</v>
      </c>
      <c r="AC50" s="383">
        <f t="shared" si="31"/>
        <v>0</v>
      </c>
      <c r="AD50" s="383">
        <f t="shared" si="24"/>
        <v>0</v>
      </c>
      <c r="AE50" s="383">
        <f t="shared" si="31"/>
        <v>0</v>
      </c>
      <c r="AF50" s="383">
        <f t="shared" si="31"/>
        <v>0</v>
      </c>
      <c r="AG50" s="383">
        <f t="shared" si="31"/>
        <v>0</v>
      </c>
      <c r="AH50" s="383">
        <f t="shared" si="31"/>
        <v>0</v>
      </c>
      <c r="AI50" s="383">
        <f t="shared" si="31"/>
        <v>0</v>
      </c>
      <c r="AJ50" s="383">
        <f t="shared" si="31"/>
        <v>0</v>
      </c>
      <c r="AK50" s="383">
        <f t="shared" si="31"/>
        <v>0</v>
      </c>
      <c r="AL50" s="383">
        <f t="shared" si="31"/>
        <v>0</v>
      </c>
      <c r="AM50" s="383">
        <f t="shared" si="31"/>
        <v>0</v>
      </c>
      <c r="AN50" s="383">
        <f t="shared" si="31"/>
        <v>0</v>
      </c>
      <c r="AO50" s="383">
        <f t="shared" si="31"/>
        <v>0</v>
      </c>
      <c r="AP50" s="383">
        <f t="shared" si="31"/>
        <v>0</v>
      </c>
      <c r="AQ50" s="383">
        <f t="shared" si="25"/>
        <v>0</v>
      </c>
      <c r="AR50" s="383">
        <f t="shared" si="31"/>
        <v>0</v>
      </c>
      <c r="AS50" s="383">
        <f t="shared" si="31"/>
        <v>0</v>
      </c>
      <c r="AT50" s="383">
        <f t="shared" si="31"/>
        <v>0</v>
      </c>
      <c r="AU50" s="383">
        <f t="shared" si="31"/>
        <v>0</v>
      </c>
      <c r="AV50" s="383">
        <f t="shared" si="31"/>
        <v>0</v>
      </c>
      <c r="AW50" s="383">
        <f t="shared" si="31"/>
        <v>0</v>
      </c>
      <c r="AX50" s="383">
        <f t="shared" si="31"/>
        <v>0</v>
      </c>
      <c r="AY50" s="383">
        <f t="shared" si="31"/>
        <v>0</v>
      </c>
      <c r="AZ50" s="383">
        <f t="shared" si="31"/>
        <v>0</v>
      </c>
      <c r="BA50" s="383">
        <f t="shared" si="31"/>
        <v>0</v>
      </c>
      <c r="BB50" s="383">
        <f t="shared" si="31"/>
        <v>0</v>
      </c>
      <c r="BC50" s="383">
        <f t="shared" si="31"/>
        <v>0</v>
      </c>
      <c r="BD50" s="383">
        <f t="shared" si="26"/>
        <v>0</v>
      </c>
      <c r="BE50" s="383">
        <f t="shared" si="31"/>
        <v>0</v>
      </c>
      <c r="BF50" s="383">
        <f t="shared" si="31"/>
        <v>0</v>
      </c>
      <c r="BG50" s="383">
        <f t="shared" si="31"/>
        <v>0</v>
      </c>
      <c r="BH50" s="383">
        <f t="shared" si="31"/>
        <v>0</v>
      </c>
      <c r="BI50" s="383">
        <f t="shared" si="31"/>
        <v>0</v>
      </c>
      <c r="BJ50" s="383">
        <f t="shared" si="31"/>
        <v>0</v>
      </c>
      <c r="BK50" s="383">
        <f t="shared" si="31"/>
        <v>0</v>
      </c>
      <c r="BL50" s="383">
        <f t="shared" si="31"/>
        <v>0</v>
      </c>
      <c r="BM50" s="383">
        <f t="shared" si="31"/>
        <v>0</v>
      </c>
      <c r="BN50" s="383">
        <f t="shared" si="31"/>
        <v>0</v>
      </c>
      <c r="BO50" s="383">
        <f t="shared" si="31"/>
        <v>0</v>
      </c>
      <c r="BP50" s="383">
        <f t="shared" si="31"/>
        <v>0</v>
      </c>
      <c r="BQ50" s="383">
        <f t="shared" si="27"/>
        <v>0</v>
      </c>
    </row>
    <row r="51" spans="2:69" s="381" customFormat="1">
      <c r="B51" s="377"/>
      <c r="C51" s="403" t="str">
        <f>C152</f>
        <v>Otros</v>
      </c>
      <c r="D51" s="403"/>
      <c r="E51" s="383">
        <f>E152</f>
        <v>0</v>
      </c>
      <c r="F51" s="383">
        <f t="shared" si="21"/>
        <v>0</v>
      </c>
      <c r="G51" s="383">
        <f t="shared" si="21"/>
        <v>0</v>
      </c>
      <c r="H51" s="383">
        <f t="shared" si="21"/>
        <v>0</v>
      </c>
      <c r="I51" s="383">
        <f t="shared" si="21"/>
        <v>0</v>
      </c>
      <c r="J51" s="383">
        <f t="shared" si="21"/>
        <v>0</v>
      </c>
      <c r="K51" s="383">
        <f t="shared" si="21"/>
        <v>0</v>
      </c>
      <c r="L51" s="383">
        <f t="shared" ref="L51:BP51" si="32">L152</f>
        <v>0</v>
      </c>
      <c r="M51" s="383">
        <f t="shared" si="32"/>
        <v>0</v>
      </c>
      <c r="N51" s="383">
        <f t="shared" si="32"/>
        <v>0</v>
      </c>
      <c r="O51" s="383">
        <f t="shared" si="32"/>
        <v>0</v>
      </c>
      <c r="P51" s="383">
        <f t="shared" si="32"/>
        <v>0</v>
      </c>
      <c r="Q51" s="383">
        <f t="shared" si="23"/>
        <v>0</v>
      </c>
      <c r="R51" s="383">
        <f t="shared" si="32"/>
        <v>0</v>
      </c>
      <c r="S51" s="383">
        <f t="shared" si="32"/>
        <v>0</v>
      </c>
      <c r="T51" s="383">
        <f t="shared" si="32"/>
        <v>0</v>
      </c>
      <c r="U51" s="383">
        <f t="shared" si="32"/>
        <v>0</v>
      </c>
      <c r="V51" s="383">
        <f t="shared" si="32"/>
        <v>0</v>
      </c>
      <c r="W51" s="383">
        <f t="shared" si="32"/>
        <v>0</v>
      </c>
      <c r="X51" s="383">
        <f t="shared" si="32"/>
        <v>0</v>
      </c>
      <c r="Y51" s="383">
        <f t="shared" si="32"/>
        <v>0</v>
      </c>
      <c r="Z51" s="383">
        <f t="shared" si="32"/>
        <v>0</v>
      </c>
      <c r="AA51" s="383">
        <f t="shared" si="32"/>
        <v>0</v>
      </c>
      <c r="AB51" s="383">
        <f t="shared" si="32"/>
        <v>0</v>
      </c>
      <c r="AC51" s="383">
        <f t="shared" si="32"/>
        <v>0</v>
      </c>
      <c r="AD51" s="383">
        <f t="shared" si="24"/>
        <v>0</v>
      </c>
      <c r="AE51" s="383">
        <f t="shared" si="32"/>
        <v>0</v>
      </c>
      <c r="AF51" s="383">
        <f t="shared" si="32"/>
        <v>0</v>
      </c>
      <c r="AG51" s="383">
        <f t="shared" si="32"/>
        <v>0</v>
      </c>
      <c r="AH51" s="383">
        <f t="shared" si="32"/>
        <v>0</v>
      </c>
      <c r="AI51" s="383">
        <f t="shared" si="32"/>
        <v>0</v>
      </c>
      <c r="AJ51" s="383">
        <f t="shared" si="32"/>
        <v>0</v>
      </c>
      <c r="AK51" s="383">
        <f t="shared" si="32"/>
        <v>0</v>
      </c>
      <c r="AL51" s="383">
        <f t="shared" si="32"/>
        <v>0</v>
      </c>
      <c r="AM51" s="383">
        <f t="shared" si="32"/>
        <v>0</v>
      </c>
      <c r="AN51" s="383">
        <f t="shared" si="32"/>
        <v>0</v>
      </c>
      <c r="AO51" s="383">
        <f t="shared" si="32"/>
        <v>0</v>
      </c>
      <c r="AP51" s="383">
        <f t="shared" si="32"/>
        <v>0</v>
      </c>
      <c r="AQ51" s="383">
        <f t="shared" si="25"/>
        <v>0</v>
      </c>
      <c r="AR51" s="383">
        <f t="shared" si="32"/>
        <v>0</v>
      </c>
      <c r="AS51" s="383">
        <f t="shared" si="32"/>
        <v>0</v>
      </c>
      <c r="AT51" s="383">
        <f t="shared" si="32"/>
        <v>0</v>
      </c>
      <c r="AU51" s="383">
        <f t="shared" si="32"/>
        <v>0</v>
      </c>
      <c r="AV51" s="383">
        <f t="shared" si="32"/>
        <v>0</v>
      </c>
      <c r="AW51" s="383">
        <f t="shared" si="32"/>
        <v>0</v>
      </c>
      <c r="AX51" s="383">
        <f t="shared" si="32"/>
        <v>0</v>
      </c>
      <c r="AY51" s="383">
        <f t="shared" si="32"/>
        <v>0</v>
      </c>
      <c r="AZ51" s="383">
        <f t="shared" si="32"/>
        <v>0</v>
      </c>
      <c r="BA51" s="383">
        <f t="shared" si="32"/>
        <v>0</v>
      </c>
      <c r="BB51" s="383">
        <f t="shared" si="32"/>
        <v>0</v>
      </c>
      <c r="BC51" s="383">
        <f t="shared" si="32"/>
        <v>0</v>
      </c>
      <c r="BD51" s="383">
        <f t="shared" si="26"/>
        <v>0</v>
      </c>
      <c r="BE51" s="383">
        <f t="shared" si="32"/>
        <v>0</v>
      </c>
      <c r="BF51" s="383">
        <f t="shared" si="32"/>
        <v>0</v>
      </c>
      <c r="BG51" s="383">
        <f t="shared" si="32"/>
        <v>0</v>
      </c>
      <c r="BH51" s="383">
        <f t="shared" si="32"/>
        <v>0</v>
      </c>
      <c r="BI51" s="383">
        <f t="shared" si="32"/>
        <v>0</v>
      </c>
      <c r="BJ51" s="383">
        <f t="shared" si="32"/>
        <v>0</v>
      </c>
      <c r="BK51" s="383">
        <f t="shared" si="32"/>
        <v>0</v>
      </c>
      <c r="BL51" s="383">
        <f t="shared" si="32"/>
        <v>0</v>
      </c>
      <c r="BM51" s="383">
        <f t="shared" si="32"/>
        <v>0</v>
      </c>
      <c r="BN51" s="383">
        <f t="shared" si="32"/>
        <v>0</v>
      </c>
      <c r="BO51" s="383">
        <f t="shared" si="32"/>
        <v>0</v>
      </c>
      <c r="BP51" s="383">
        <f t="shared" si="32"/>
        <v>0</v>
      </c>
      <c r="BQ51" s="383">
        <f t="shared" si="27"/>
        <v>0</v>
      </c>
    </row>
    <row r="52" spans="2:69" s="381" customFormat="1">
      <c r="B52" s="377"/>
      <c r="C52" s="403" t="s">
        <v>417</v>
      </c>
      <c r="D52" s="403"/>
      <c r="E52" s="383">
        <f t="shared" ref="E52:J52" si="33">E173</f>
        <v>0</v>
      </c>
      <c r="F52" s="383">
        <f t="shared" si="33"/>
        <v>0</v>
      </c>
      <c r="G52" s="383">
        <f t="shared" si="33"/>
        <v>0</v>
      </c>
      <c r="H52" s="383">
        <f t="shared" si="33"/>
        <v>0</v>
      </c>
      <c r="I52" s="383">
        <f t="shared" si="33"/>
        <v>0</v>
      </c>
      <c r="J52" s="383">
        <f t="shared" si="33"/>
        <v>0</v>
      </c>
      <c r="K52" s="383">
        <f t="shared" ref="K52:BP52" si="34">K173</f>
        <v>0</v>
      </c>
      <c r="L52" s="383">
        <f t="shared" si="34"/>
        <v>0</v>
      </c>
      <c r="M52" s="383">
        <f t="shared" si="34"/>
        <v>0</v>
      </c>
      <c r="N52" s="383">
        <f t="shared" si="34"/>
        <v>0</v>
      </c>
      <c r="O52" s="383">
        <f t="shared" si="34"/>
        <v>0</v>
      </c>
      <c r="P52" s="383">
        <f t="shared" si="34"/>
        <v>0</v>
      </c>
      <c r="Q52" s="383">
        <f t="shared" si="23"/>
        <v>0</v>
      </c>
      <c r="R52" s="383">
        <f t="shared" si="34"/>
        <v>0</v>
      </c>
      <c r="S52" s="383">
        <f t="shared" si="34"/>
        <v>0</v>
      </c>
      <c r="T52" s="383">
        <f t="shared" si="34"/>
        <v>0</v>
      </c>
      <c r="U52" s="383">
        <f t="shared" si="34"/>
        <v>0</v>
      </c>
      <c r="V52" s="383">
        <f t="shared" si="34"/>
        <v>0</v>
      </c>
      <c r="W52" s="383">
        <f t="shared" si="34"/>
        <v>0</v>
      </c>
      <c r="X52" s="383">
        <f t="shared" si="34"/>
        <v>0</v>
      </c>
      <c r="Y52" s="383">
        <f t="shared" si="34"/>
        <v>0</v>
      </c>
      <c r="Z52" s="383">
        <f t="shared" si="34"/>
        <v>0</v>
      </c>
      <c r="AA52" s="383">
        <f t="shared" si="34"/>
        <v>0</v>
      </c>
      <c r="AB52" s="383">
        <f t="shared" si="34"/>
        <v>0</v>
      </c>
      <c r="AC52" s="383">
        <f t="shared" si="34"/>
        <v>0</v>
      </c>
      <c r="AD52" s="383">
        <f t="shared" si="24"/>
        <v>0</v>
      </c>
      <c r="AE52" s="383">
        <f t="shared" si="34"/>
        <v>0</v>
      </c>
      <c r="AF52" s="383">
        <f t="shared" si="34"/>
        <v>0</v>
      </c>
      <c r="AG52" s="383">
        <f t="shared" si="34"/>
        <v>0</v>
      </c>
      <c r="AH52" s="383">
        <f t="shared" si="34"/>
        <v>0</v>
      </c>
      <c r="AI52" s="383">
        <f t="shared" si="34"/>
        <v>0</v>
      </c>
      <c r="AJ52" s="383">
        <f t="shared" si="34"/>
        <v>0</v>
      </c>
      <c r="AK52" s="383">
        <f t="shared" si="34"/>
        <v>0</v>
      </c>
      <c r="AL52" s="383">
        <f t="shared" si="34"/>
        <v>0</v>
      </c>
      <c r="AM52" s="383">
        <f t="shared" si="34"/>
        <v>0</v>
      </c>
      <c r="AN52" s="383">
        <f t="shared" si="34"/>
        <v>0</v>
      </c>
      <c r="AO52" s="383">
        <f t="shared" si="34"/>
        <v>0</v>
      </c>
      <c r="AP52" s="383">
        <f t="shared" si="34"/>
        <v>0</v>
      </c>
      <c r="AQ52" s="383">
        <f t="shared" si="25"/>
        <v>0</v>
      </c>
      <c r="AR52" s="383">
        <f t="shared" si="34"/>
        <v>0</v>
      </c>
      <c r="AS52" s="383">
        <f t="shared" si="34"/>
        <v>0</v>
      </c>
      <c r="AT52" s="383">
        <f t="shared" si="34"/>
        <v>0</v>
      </c>
      <c r="AU52" s="383">
        <f t="shared" si="34"/>
        <v>0</v>
      </c>
      <c r="AV52" s="383">
        <f t="shared" si="34"/>
        <v>0</v>
      </c>
      <c r="AW52" s="383">
        <f t="shared" si="34"/>
        <v>0</v>
      </c>
      <c r="AX52" s="383">
        <f t="shared" si="34"/>
        <v>0</v>
      </c>
      <c r="AY52" s="383">
        <f t="shared" si="34"/>
        <v>0</v>
      </c>
      <c r="AZ52" s="383">
        <f t="shared" si="34"/>
        <v>0</v>
      </c>
      <c r="BA52" s="383">
        <f t="shared" si="34"/>
        <v>0</v>
      </c>
      <c r="BB52" s="383">
        <f t="shared" si="34"/>
        <v>0</v>
      </c>
      <c r="BC52" s="383">
        <f t="shared" si="34"/>
        <v>0</v>
      </c>
      <c r="BD52" s="383">
        <f t="shared" si="26"/>
        <v>0</v>
      </c>
      <c r="BE52" s="383">
        <f t="shared" si="34"/>
        <v>0</v>
      </c>
      <c r="BF52" s="383">
        <f t="shared" si="34"/>
        <v>0</v>
      </c>
      <c r="BG52" s="383">
        <f t="shared" si="34"/>
        <v>0</v>
      </c>
      <c r="BH52" s="383">
        <f t="shared" si="34"/>
        <v>0</v>
      </c>
      <c r="BI52" s="383">
        <f t="shared" si="34"/>
        <v>0</v>
      </c>
      <c r="BJ52" s="383">
        <f t="shared" si="34"/>
        <v>0</v>
      </c>
      <c r="BK52" s="383">
        <f t="shared" si="34"/>
        <v>0</v>
      </c>
      <c r="BL52" s="383">
        <f t="shared" si="34"/>
        <v>0</v>
      </c>
      <c r="BM52" s="383">
        <f t="shared" si="34"/>
        <v>0</v>
      </c>
      <c r="BN52" s="383">
        <f t="shared" si="34"/>
        <v>0</v>
      </c>
      <c r="BO52" s="383">
        <f t="shared" si="34"/>
        <v>0</v>
      </c>
      <c r="BP52" s="383">
        <f t="shared" si="34"/>
        <v>0</v>
      </c>
      <c r="BQ52" s="383">
        <f t="shared" si="27"/>
        <v>0</v>
      </c>
    </row>
    <row r="53" spans="2:69" s="381" customFormat="1">
      <c r="B53" s="377"/>
      <c r="C53" s="382" t="s">
        <v>245</v>
      </c>
      <c r="D53" s="382"/>
      <c r="E53" s="395">
        <f>SUM(E45:E51)</f>
        <v>0</v>
      </c>
      <c r="F53" s="395">
        <f>SUM(F45:F51)</f>
        <v>0</v>
      </c>
      <c r="G53" s="395">
        <f t="shared" ref="G53:BP53" si="35">SUM(G45:G51)</f>
        <v>0</v>
      </c>
      <c r="H53" s="395">
        <f t="shared" si="35"/>
        <v>0</v>
      </c>
      <c r="I53" s="395">
        <f t="shared" si="35"/>
        <v>0</v>
      </c>
      <c r="J53" s="395">
        <f t="shared" si="35"/>
        <v>0</v>
      </c>
      <c r="K53" s="395">
        <f t="shared" si="35"/>
        <v>0</v>
      </c>
      <c r="L53" s="395">
        <f t="shared" si="35"/>
        <v>0</v>
      </c>
      <c r="M53" s="395">
        <f t="shared" si="35"/>
        <v>0</v>
      </c>
      <c r="N53" s="395">
        <f t="shared" si="35"/>
        <v>0</v>
      </c>
      <c r="O53" s="395">
        <f t="shared" si="35"/>
        <v>0</v>
      </c>
      <c r="P53" s="395">
        <f t="shared" si="35"/>
        <v>0</v>
      </c>
      <c r="Q53" s="395">
        <f t="shared" si="23"/>
        <v>0</v>
      </c>
      <c r="R53" s="395">
        <f t="shared" si="35"/>
        <v>0</v>
      </c>
      <c r="S53" s="395">
        <f t="shared" si="35"/>
        <v>0</v>
      </c>
      <c r="T53" s="395">
        <f t="shared" si="35"/>
        <v>0</v>
      </c>
      <c r="U53" s="395">
        <f t="shared" si="35"/>
        <v>0</v>
      </c>
      <c r="V53" s="395">
        <f t="shared" si="35"/>
        <v>0</v>
      </c>
      <c r="W53" s="395">
        <f t="shared" si="35"/>
        <v>0</v>
      </c>
      <c r="X53" s="395">
        <f t="shared" si="35"/>
        <v>0</v>
      </c>
      <c r="Y53" s="395">
        <f t="shared" si="35"/>
        <v>0</v>
      </c>
      <c r="Z53" s="395">
        <f t="shared" si="35"/>
        <v>0</v>
      </c>
      <c r="AA53" s="395">
        <f t="shared" si="35"/>
        <v>0</v>
      </c>
      <c r="AB53" s="395">
        <f t="shared" si="35"/>
        <v>0</v>
      </c>
      <c r="AC53" s="395">
        <f t="shared" si="35"/>
        <v>0</v>
      </c>
      <c r="AD53" s="395">
        <f t="shared" si="24"/>
        <v>0</v>
      </c>
      <c r="AE53" s="395">
        <f t="shared" si="35"/>
        <v>0</v>
      </c>
      <c r="AF53" s="395">
        <f t="shared" si="35"/>
        <v>0</v>
      </c>
      <c r="AG53" s="395">
        <f t="shared" si="35"/>
        <v>0</v>
      </c>
      <c r="AH53" s="395">
        <f t="shared" si="35"/>
        <v>0</v>
      </c>
      <c r="AI53" s="395">
        <f t="shared" si="35"/>
        <v>0</v>
      </c>
      <c r="AJ53" s="395">
        <f t="shared" si="35"/>
        <v>0</v>
      </c>
      <c r="AK53" s="395">
        <f t="shared" si="35"/>
        <v>0</v>
      </c>
      <c r="AL53" s="395">
        <f t="shared" si="35"/>
        <v>0</v>
      </c>
      <c r="AM53" s="395">
        <f t="shared" si="35"/>
        <v>0</v>
      </c>
      <c r="AN53" s="395">
        <f t="shared" si="35"/>
        <v>0</v>
      </c>
      <c r="AO53" s="395">
        <f t="shared" si="35"/>
        <v>0</v>
      </c>
      <c r="AP53" s="395">
        <f t="shared" si="35"/>
        <v>0</v>
      </c>
      <c r="AQ53" s="395">
        <f t="shared" si="25"/>
        <v>0</v>
      </c>
      <c r="AR53" s="395">
        <f t="shared" si="35"/>
        <v>0</v>
      </c>
      <c r="AS53" s="395">
        <f t="shared" si="35"/>
        <v>0</v>
      </c>
      <c r="AT53" s="395">
        <f t="shared" si="35"/>
        <v>0</v>
      </c>
      <c r="AU53" s="395">
        <f t="shared" si="35"/>
        <v>0</v>
      </c>
      <c r="AV53" s="395">
        <f t="shared" si="35"/>
        <v>0</v>
      </c>
      <c r="AW53" s="395">
        <f t="shared" si="35"/>
        <v>0</v>
      </c>
      <c r="AX53" s="395">
        <f t="shared" si="35"/>
        <v>0</v>
      </c>
      <c r="AY53" s="395">
        <f t="shared" si="35"/>
        <v>0</v>
      </c>
      <c r="AZ53" s="395">
        <f t="shared" si="35"/>
        <v>0</v>
      </c>
      <c r="BA53" s="395">
        <f t="shared" si="35"/>
        <v>0</v>
      </c>
      <c r="BB53" s="395">
        <f t="shared" si="35"/>
        <v>0</v>
      </c>
      <c r="BC53" s="395">
        <f t="shared" si="35"/>
        <v>0</v>
      </c>
      <c r="BD53" s="395">
        <f t="shared" si="26"/>
        <v>0</v>
      </c>
      <c r="BE53" s="395">
        <f t="shared" si="35"/>
        <v>0</v>
      </c>
      <c r="BF53" s="395">
        <f t="shared" si="35"/>
        <v>0</v>
      </c>
      <c r="BG53" s="395">
        <f t="shared" si="35"/>
        <v>0</v>
      </c>
      <c r="BH53" s="395">
        <f t="shared" si="35"/>
        <v>0</v>
      </c>
      <c r="BI53" s="395">
        <f t="shared" si="35"/>
        <v>0</v>
      </c>
      <c r="BJ53" s="395">
        <f t="shared" si="35"/>
        <v>0</v>
      </c>
      <c r="BK53" s="395">
        <f t="shared" si="35"/>
        <v>0</v>
      </c>
      <c r="BL53" s="395">
        <f t="shared" si="35"/>
        <v>0</v>
      </c>
      <c r="BM53" s="395">
        <f t="shared" si="35"/>
        <v>0</v>
      </c>
      <c r="BN53" s="395">
        <f t="shared" si="35"/>
        <v>0</v>
      </c>
      <c r="BO53" s="395">
        <f t="shared" si="35"/>
        <v>0</v>
      </c>
      <c r="BP53" s="395">
        <f t="shared" si="35"/>
        <v>0</v>
      </c>
      <c r="BQ53" s="395">
        <f t="shared" si="27"/>
        <v>0</v>
      </c>
    </row>
    <row r="54" spans="2:69" s="381" customFormat="1">
      <c r="B54" s="377"/>
      <c r="C54" s="418"/>
      <c r="D54" s="418"/>
      <c r="E54" s="383"/>
      <c r="F54" s="383"/>
      <c r="G54" s="383"/>
      <c r="H54" s="383"/>
      <c r="I54" s="383"/>
      <c r="J54" s="383"/>
      <c r="K54" s="383"/>
      <c r="L54" s="383"/>
      <c r="M54" s="383"/>
      <c r="N54" s="383"/>
      <c r="O54" s="383"/>
      <c r="P54" s="383"/>
      <c r="Q54" s="383"/>
      <c r="R54" s="383"/>
      <c r="S54" s="383"/>
      <c r="T54" s="383"/>
      <c r="U54" s="383"/>
      <c r="V54" s="383"/>
      <c r="W54" s="383"/>
      <c r="X54" s="383"/>
      <c r="Y54" s="383"/>
      <c r="Z54" s="383"/>
      <c r="AA54" s="383"/>
      <c r="AB54" s="383"/>
      <c r="AC54" s="383"/>
      <c r="AD54" s="383"/>
      <c r="AE54" s="383"/>
      <c r="AF54" s="383"/>
      <c r="AG54" s="383"/>
      <c r="AH54" s="383"/>
      <c r="AI54" s="383"/>
      <c r="AJ54" s="383"/>
      <c r="AK54" s="383"/>
      <c r="AL54" s="383"/>
      <c r="AM54" s="383"/>
      <c r="AN54" s="383"/>
      <c r="AO54" s="383"/>
      <c r="AP54" s="383"/>
      <c r="AQ54" s="383"/>
      <c r="AR54" s="383"/>
      <c r="AS54" s="383"/>
      <c r="AT54" s="383"/>
      <c r="AU54" s="383"/>
      <c r="AV54" s="383"/>
      <c r="AW54" s="383"/>
      <c r="AX54" s="383"/>
      <c r="AY54" s="383"/>
      <c r="AZ54" s="383"/>
      <c r="BA54" s="383"/>
      <c r="BB54" s="383"/>
      <c r="BC54" s="383"/>
      <c r="BD54" s="383"/>
      <c r="BE54" s="383"/>
      <c r="BF54" s="383"/>
      <c r="BG54" s="383"/>
      <c r="BH54" s="383"/>
      <c r="BI54" s="383"/>
      <c r="BJ54" s="383"/>
      <c r="BK54" s="383"/>
      <c r="BL54" s="383"/>
      <c r="BM54" s="383"/>
      <c r="BN54" s="383"/>
      <c r="BO54" s="383"/>
      <c r="BP54" s="383"/>
      <c r="BQ54" s="383"/>
    </row>
    <row r="55" spans="2:69" s="381" customFormat="1">
      <c r="B55" s="377"/>
      <c r="C55" s="382"/>
      <c r="D55" s="382"/>
      <c r="E55" s="383"/>
      <c r="F55" s="383"/>
      <c r="G55" s="383"/>
      <c r="H55" s="383"/>
      <c r="I55" s="383"/>
      <c r="J55" s="383"/>
      <c r="K55" s="383"/>
      <c r="L55" s="383"/>
      <c r="M55" s="383"/>
      <c r="N55" s="383"/>
      <c r="O55" s="383"/>
      <c r="P55" s="383"/>
      <c r="Q55" s="383"/>
      <c r="R55" s="383"/>
      <c r="S55" s="383"/>
      <c r="T55" s="383"/>
      <c r="U55" s="383"/>
      <c r="V55" s="383"/>
      <c r="W55" s="383"/>
      <c r="X55" s="383"/>
      <c r="Y55" s="383"/>
      <c r="Z55" s="383"/>
      <c r="AA55" s="383"/>
      <c r="AB55" s="383"/>
      <c r="AC55" s="383"/>
      <c r="AD55" s="383"/>
      <c r="AE55" s="383"/>
      <c r="AF55" s="383"/>
      <c r="AG55" s="383"/>
      <c r="AH55" s="383"/>
      <c r="AI55" s="383"/>
      <c r="AJ55" s="383"/>
      <c r="AK55" s="383"/>
      <c r="AL55" s="383"/>
      <c r="AM55" s="383"/>
      <c r="AN55" s="383"/>
      <c r="AO55" s="383"/>
      <c r="AP55" s="383"/>
      <c r="AQ55" s="383"/>
      <c r="AR55" s="383"/>
      <c r="AS55" s="383"/>
      <c r="AT55" s="383"/>
      <c r="AU55" s="383"/>
      <c r="AV55" s="383"/>
      <c r="AW55" s="383"/>
      <c r="AX55" s="383"/>
      <c r="AY55" s="383"/>
      <c r="AZ55" s="383"/>
      <c r="BA55" s="383"/>
      <c r="BB55" s="383"/>
      <c r="BC55" s="383"/>
      <c r="BD55" s="383"/>
      <c r="BE55" s="383"/>
      <c r="BF55" s="383"/>
      <c r="BG55" s="383"/>
      <c r="BH55" s="383"/>
      <c r="BI55" s="383"/>
      <c r="BJ55" s="383"/>
      <c r="BK55" s="383"/>
      <c r="BL55" s="383"/>
      <c r="BM55" s="383"/>
      <c r="BN55" s="383"/>
      <c r="BO55" s="383"/>
      <c r="BP55" s="383"/>
      <c r="BQ55" s="383"/>
    </row>
    <row r="56" spans="2:69" s="381" customFormat="1">
      <c r="B56" s="377"/>
      <c r="C56" s="419" t="s">
        <v>246</v>
      </c>
      <c r="D56" s="419"/>
      <c r="E56" s="420">
        <f>+E42+E53</f>
        <v>0</v>
      </c>
      <c r="F56" s="420">
        <f>+F42+F53</f>
        <v>0</v>
      </c>
      <c r="G56" s="420">
        <f t="shared" ref="G56:BP56" si="36">+G42+G53</f>
        <v>0</v>
      </c>
      <c r="H56" s="420">
        <f t="shared" si="36"/>
        <v>0</v>
      </c>
      <c r="I56" s="420">
        <f t="shared" si="36"/>
        <v>0</v>
      </c>
      <c r="J56" s="420">
        <f t="shared" si="36"/>
        <v>0</v>
      </c>
      <c r="K56" s="420">
        <f t="shared" si="36"/>
        <v>0</v>
      </c>
      <c r="L56" s="420">
        <f t="shared" si="36"/>
        <v>0</v>
      </c>
      <c r="M56" s="420">
        <f t="shared" si="36"/>
        <v>0</v>
      </c>
      <c r="N56" s="420">
        <f t="shared" si="36"/>
        <v>0</v>
      </c>
      <c r="O56" s="420">
        <f t="shared" si="36"/>
        <v>0</v>
      </c>
      <c r="P56" s="420">
        <f t="shared" si="36"/>
        <v>0</v>
      </c>
      <c r="Q56" s="420">
        <f>P56</f>
        <v>0</v>
      </c>
      <c r="R56" s="420">
        <f t="shared" si="36"/>
        <v>0</v>
      </c>
      <c r="S56" s="420">
        <f t="shared" si="36"/>
        <v>0</v>
      </c>
      <c r="T56" s="420">
        <f t="shared" si="36"/>
        <v>0</v>
      </c>
      <c r="U56" s="420">
        <f t="shared" si="36"/>
        <v>0</v>
      </c>
      <c r="V56" s="420">
        <f t="shared" si="36"/>
        <v>0</v>
      </c>
      <c r="W56" s="420">
        <f t="shared" si="36"/>
        <v>0</v>
      </c>
      <c r="X56" s="420">
        <f t="shared" si="36"/>
        <v>0</v>
      </c>
      <c r="Y56" s="420">
        <f t="shared" si="36"/>
        <v>0</v>
      </c>
      <c r="Z56" s="420">
        <f t="shared" si="36"/>
        <v>0</v>
      </c>
      <c r="AA56" s="420">
        <f t="shared" si="36"/>
        <v>0</v>
      </c>
      <c r="AB56" s="420">
        <f t="shared" si="36"/>
        <v>0</v>
      </c>
      <c r="AC56" s="420">
        <f t="shared" si="36"/>
        <v>0</v>
      </c>
      <c r="AD56" s="420">
        <f>AC56</f>
        <v>0</v>
      </c>
      <c r="AE56" s="420">
        <f t="shared" si="36"/>
        <v>0</v>
      </c>
      <c r="AF56" s="420">
        <f t="shared" si="36"/>
        <v>0</v>
      </c>
      <c r="AG56" s="420">
        <f t="shared" si="36"/>
        <v>0</v>
      </c>
      <c r="AH56" s="420">
        <f t="shared" si="36"/>
        <v>0</v>
      </c>
      <c r="AI56" s="420">
        <f t="shared" si="36"/>
        <v>0</v>
      </c>
      <c r="AJ56" s="420">
        <f t="shared" si="36"/>
        <v>0</v>
      </c>
      <c r="AK56" s="420">
        <f t="shared" si="36"/>
        <v>0</v>
      </c>
      <c r="AL56" s="420">
        <f t="shared" si="36"/>
        <v>0</v>
      </c>
      <c r="AM56" s="420">
        <f t="shared" si="36"/>
        <v>0</v>
      </c>
      <c r="AN56" s="420">
        <f t="shared" si="36"/>
        <v>0</v>
      </c>
      <c r="AO56" s="420">
        <f t="shared" si="36"/>
        <v>0</v>
      </c>
      <c r="AP56" s="420">
        <f t="shared" si="36"/>
        <v>0</v>
      </c>
      <c r="AQ56" s="420">
        <f>AP56</f>
        <v>0</v>
      </c>
      <c r="AR56" s="420">
        <f t="shared" si="36"/>
        <v>0</v>
      </c>
      <c r="AS56" s="420">
        <f t="shared" si="36"/>
        <v>0</v>
      </c>
      <c r="AT56" s="420">
        <f t="shared" si="36"/>
        <v>0</v>
      </c>
      <c r="AU56" s="420">
        <f t="shared" si="36"/>
        <v>0</v>
      </c>
      <c r="AV56" s="420">
        <f t="shared" si="36"/>
        <v>0</v>
      </c>
      <c r="AW56" s="420">
        <f t="shared" si="36"/>
        <v>0</v>
      </c>
      <c r="AX56" s="420">
        <f t="shared" si="36"/>
        <v>0</v>
      </c>
      <c r="AY56" s="420">
        <f t="shared" si="36"/>
        <v>0</v>
      </c>
      <c r="AZ56" s="420">
        <f t="shared" si="36"/>
        <v>0</v>
      </c>
      <c r="BA56" s="420">
        <f t="shared" si="36"/>
        <v>0</v>
      </c>
      <c r="BB56" s="420">
        <f t="shared" si="36"/>
        <v>0</v>
      </c>
      <c r="BC56" s="420">
        <f t="shared" si="36"/>
        <v>0</v>
      </c>
      <c r="BD56" s="420">
        <f>BC56</f>
        <v>0</v>
      </c>
      <c r="BE56" s="420">
        <f t="shared" si="36"/>
        <v>0</v>
      </c>
      <c r="BF56" s="420">
        <f t="shared" si="36"/>
        <v>0</v>
      </c>
      <c r="BG56" s="420">
        <f t="shared" si="36"/>
        <v>0</v>
      </c>
      <c r="BH56" s="420">
        <f t="shared" si="36"/>
        <v>0</v>
      </c>
      <c r="BI56" s="420">
        <f t="shared" si="36"/>
        <v>0</v>
      </c>
      <c r="BJ56" s="420">
        <f t="shared" si="36"/>
        <v>0</v>
      </c>
      <c r="BK56" s="420">
        <f t="shared" si="36"/>
        <v>0</v>
      </c>
      <c r="BL56" s="420">
        <f t="shared" si="36"/>
        <v>0</v>
      </c>
      <c r="BM56" s="420">
        <f t="shared" si="36"/>
        <v>0</v>
      </c>
      <c r="BN56" s="420">
        <f t="shared" si="36"/>
        <v>0</v>
      </c>
      <c r="BO56" s="420">
        <f t="shared" si="36"/>
        <v>0</v>
      </c>
      <c r="BP56" s="420">
        <f t="shared" si="36"/>
        <v>0</v>
      </c>
      <c r="BQ56" s="420">
        <f>BP56</f>
        <v>0</v>
      </c>
    </row>
    <row r="57" spans="2:69" s="381" customFormat="1">
      <c r="B57" s="377"/>
      <c r="C57" s="394"/>
      <c r="D57" s="394"/>
      <c r="E57" s="383"/>
      <c r="F57" s="383"/>
      <c r="G57" s="383"/>
      <c r="H57" s="383"/>
      <c r="I57" s="383"/>
      <c r="J57" s="383"/>
      <c r="K57" s="383"/>
      <c r="L57" s="383"/>
      <c r="M57" s="383"/>
      <c r="N57" s="383"/>
      <c r="O57" s="383"/>
      <c r="P57" s="383"/>
      <c r="Q57" s="383"/>
      <c r="R57" s="383"/>
      <c r="S57" s="383"/>
      <c r="T57" s="383"/>
      <c r="U57" s="383"/>
      <c r="V57" s="383"/>
      <c r="W57" s="383"/>
      <c r="X57" s="383"/>
      <c r="Y57" s="383"/>
      <c r="Z57" s="383"/>
      <c r="AA57" s="383"/>
      <c r="AB57" s="383"/>
      <c r="AC57" s="383"/>
      <c r="AD57" s="383"/>
      <c r="AE57" s="383"/>
      <c r="AF57" s="383"/>
      <c r="AG57" s="383"/>
      <c r="AH57" s="383"/>
      <c r="AI57" s="383"/>
      <c r="AJ57" s="383"/>
      <c r="AK57" s="383"/>
      <c r="AL57" s="383"/>
      <c r="AM57" s="383"/>
      <c r="AN57" s="383"/>
      <c r="AO57" s="383"/>
      <c r="AP57" s="383"/>
      <c r="AQ57" s="383"/>
      <c r="AR57" s="383"/>
      <c r="AS57" s="383"/>
      <c r="AT57" s="383"/>
      <c r="AU57" s="383"/>
      <c r="AV57" s="383"/>
      <c r="AW57" s="383"/>
      <c r="AX57" s="383"/>
      <c r="AY57" s="383"/>
      <c r="AZ57" s="383"/>
      <c r="BA57" s="383"/>
      <c r="BB57" s="383"/>
      <c r="BC57" s="383"/>
      <c r="BD57" s="383"/>
      <c r="BE57" s="383"/>
      <c r="BF57" s="383"/>
      <c r="BG57" s="383"/>
      <c r="BH57" s="383"/>
      <c r="BI57" s="383"/>
      <c r="BJ57" s="383"/>
      <c r="BK57" s="383"/>
      <c r="BL57" s="383"/>
      <c r="BM57" s="383"/>
      <c r="BN57" s="383"/>
      <c r="BO57" s="383"/>
      <c r="BP57" s="383"/>
      <c r="BQ57" s="383"/>
    </row>
    <row r="58" spans="2:69" s="381" customFormat="1">
      <c r="B58" s="377"/>
      <c r="C58" s="382" t="s">
        <v>247</v>
      </c>
      <c r="D58" s="421"/>
      <c r="E58" s="383"/>
      <c r="F58" s="383"/>
      <c r="G58" s="383"/>
      <c r="H58" s="383"/>
      <c r="I58" s="383"/>
      <c r="J58" s="383"/>
      <c r="K58" s="383"/>
      <c r="L58" s="383"/>
      <c r="M58" s="383"/>
      <c r="N58" s="383"/>
      <c r="O58" s="383"/>
      <c r="P58" s="383"/>
      <c r="Q58" s="383"/>
      <c r="R58" s="383"/>
      <c r="S58" s="383"/>
      <c r="T58" s="383"/>
      <c r="U58" s="383"/>
      <c r="V58" s="383"/>
      <c r="W58" s="383"/>
      <c r="X58" s="383"/>
      <c r="Y58" s="383"/>
      <c r="Z58" s="383"/>
      <c r="AA58" s="383"/>
      <c r="AB58" s="383"/>
      <c r="AC58" s="383"/>
      <c r="AD58" s="383"/>
      <c r="AE58" s="383"/>
      <c r="AF58" s="383"/>
      <c r="AG58" s="383"/>
      <c r="AH58" s="383"/>
      <c r="AI58" s="383"/>
      <c r="AJ58" s="383"/>
      <c r="AK58" s="383"/>
      <c r="AL58" s="383"/>
      <c r="AM58" s="383"/>
      <c r="AN58" s="383"/>
      <c r="AO58" s="383"/>
      <c r="AP58" s="383"/>
      <c r="AQ58" s="383"/>
      <c r="AR58" s="383"/>
      <c r="AS58" s="383"/>
      <c r="AT58" s="383"/>
      <c r="AU58" s="383"/>
      <c r="AV58" s="383"/>
      <c r="AW58" s="383"/>
      <c r="AX58" s="383"/>
      <c r="AY58" s="383"/>
      <c r="AZ58" s="383"/>
      <c r="BA58" s="383"/>
      <c r="BB58" s="383"/>
      <c r="BC58" s="383"/>
      <c r="BD58" s="383"/>
      <c r="BE58" s="383"/>
      <c r="BF58" s="383"/>
      <c r="BG58" s="383"/>
      <c r="BH58" s="383"/>
      <c r="BI58" s="383"/>
      <c r="BJ58" s="383"/>
      <c r="BK58" s="383"/>
      <c r="BL58" s="383"/>
      <c r="BM58" s="383"/>
      <c r="BN58" s="383"/>
      <c r="BO58" s="383"/>
      <c r="BP58" s="383"/>
      <c r="BQ58" s="383"/>
    </row>
    <row r="59" spans="2:69" s="381" customFormat="1">
      <c r="B59" s="377"/>
      <c r="C59" s="403" t="s">
        <v>248</v>
      </c>
      <c r="D59" s="403"/>
      <c r="E59" s="383">
        <f>(E19*'Capital de Trabajo'!$H$31*E130)/30</f>
        <v>0</v>
      </c>
      <c r="F59" s="383">
        <f>(F41*'Capital de Trabajo'!$H$31*F130)/30</f>
        <v>0</v>
      </c>
      <c r="G59" s="383">
        <f>(G41*'Capital de Trabajo'!$H$31*G130)/30</f>
        <v>0</v>
      </c>
      <c r="H59" s="383">
        <f>(H41*'Capital de Trabajo'!$H$31*H130)/30</f>
        <v>0</v>
      </c>
      <c r="I59" s="383">
        <f>(I41*'Capital de Trabajo'!$H$31*I130)/30</f>
        <v>0</v>
      </c>
      <c r="J59" s="383">
        <f>(J41*'Capital de Trabajo'!$H$31*J130)/30</f>
        <v>0</v>
      </c>
      <c r="K59" s="383">
        <f>(K41*'Capital de Trabajo'!$H$31*K130)/30</f>
        <v>0</v>
      </c>
      <c r="L59" s="383">
        <f>(L41*'Capital de Trabajo'!$H$31*L130)/30</f>
        <v>0</v>
      </c>
      <c r="M59" s="383">
        <f>(M41*'Capital de Trabajo'!$H$31*M130)/30</f>
        <v>0</v>
      </c>
      <c r="N59" s="383">
        <f>(N41*'Capital de Trabajo'!$H$31*N130)/30</f>
        <v>0</v>
      </c>
      <c r="O59" s="383">
        <f>(O41*'Capital de Trabajo'!$H$31*O130)/30</f>
        <v>0</v>
      </c>
      <c r="P59" s="383">
        <f>(P41*'Capital de Trabajo'!$H$31*P130)/30</f>
        <v>0</v>
      </c>
      <c r="Q59" s="383">
        <f>P59</f>
        <v>0</v>
      </c>
      <c r="R59" s="383">
        <f>(R41*'Capital de Trabajo'!$H$31*R130)/30</f>
        <v>0</v>
      </c>
      <c r="S59" s="383">
        <f>(S41*'Capital de Trabajo'!$H$31*S130)/30</f>
        <v>0</v>
      </c>
      <c r="T59" s="383">
        <f>(T41*'Capital de Trabajo'!$H$31*T130)/30</f>
        <v>0</v>
      </c>
      <c r="U59" s="383">
        <f>(U41*'Capital de Trabajo'!$H$31*U130)/30</f>
        <v>0</v>
      </c>
      <c r="V59" s="383">
        <f>(V41*'Capital de Trabajo'!$H$31*V130)/30</f>
        <v>0</v>
      </c>
      <c r="W59" s="383">
        <f>(W41*'Capital de Trabajo'!$H$31*W130)/30</f>
        <v>0</v>
      </c>
      <c r="X59" s="383">
        <f>(X41*'Capital de Trabajo'!$H$31*X130)/30</f>
        <v>0</v>
      </c>
      <c r="Y59" s="383">
        <f>(Y41*'Capital de Trabajo'!$H$31*Y130)/30</f>
        <v>0</v>
      </c>
      <c r="Z59" s="383">
        <f>(Z41*'Capital de Trabajo'!$H$31*Z130)/30</f>
        <v>0</v>
      </c>
      <c r="AA59" s="383">
        <f>(AA41*'Capital de Trabajo'!$H$31*AA130)/30</f>
        <v>0</v>
      </c>
      <c r="AB59" s="383">
        <f>(AB41*'Capital de Trabajo'!$H$31*AB130)/30</f>
        <v>0</v>
      </c>
      <c r="AC59" s="383">
        <f>(AC41*'Capital de Trabajo'!$H$31*AC130)/30</f>
        <v>0</v>
      </c>
      <c r="AD59" s="383">
        <f>AC59</f>
        <v>0</v>
      </c>
      <c r="AE59" s="383">
        <f>(AE41*'Capital de Trabajo'!$H$31*AE130)/30</f>
        <v>0</v>
      </c>
      <c r="AF59" s="383">
        <f>(AF41*'Capital de Trabajo'!$H$31*AF130)/30</f>
        <v>0</v>
      </c>
      <c r="AG59" s="383">
        <f>(AG41*'Capital de Trabajo'!$H$31*AG130)/30</f>
        <v>0</v>
      </c>
      <c r="AH59" s="383">
        <f>(AH41*'Capital de Trabajo'!$H$31*AH130)/30</f>
        <v>0</v>
      </c>
      <c r="AI59" s="383">
        <f>(AI41*'Capital de Trabajo'!$H$31*AI130)/30</f>
        <v>0</v>
      </c>
      <c r="AJ59" s="383">
        <f>(AJ41*'Capital de Trabajo'!$H$31*AJ130)/30</f>
        <v>0</v>
      </c>
      <c r="AK59" s="383">
        <f>(AK41*'Capital de Trabajo'!$H$31*AK130)/30</f>
        <v>0</v>
      </c>
      <c r="AL59" s="383">
        <f>(AL41*'Capital de Trabajo'!$H$31*AL130)/30</f>
        <v>0</v>
      </c>
      <c r="AM59" s="383">
        <f>(AM41*'Capital de Trabajo'!$H$31*AM130)/30</f>
        <v>0</v>
      </c>
      <c r="AN59" s="383">
        <f>(AN41*'Capital de Trabajo'!$H$31*AN130)/30</f>
        <v>0</v>
      </c>
      <c r="AO59" s="383">
        <f>(AO41*'Capital de Trabajo'!$H$31*AO130)/30</f>
        <v>0</v>
      </c>
      <c r="AP59" s="383">
        <f>(AP41*'Capital de Trabajo'!$H$31*AP130)/30</f>
        <v>0</v>
      </c>
      <c r="AQ59" s="383">
        <f>AP59</f>
        <v>0</v>
      </c>
      <c r="AR59" s="383">
        <f>(AR41*'Capital de Trabajo'!$H$31*AR130)/30</f>
        <v>0</v>
      </c>
      <c r="AS59" s="383">
        <f>(AS41*'Capital de Trabajo'!$H$31*AS130)/30</f>
        <v>0</v>
      </c>
      <c r="AT59" s="383">
        <f>(AT41*'Capital de Trabajo'!$H$31*AT130)/30</f>
        <v>0</v>
      </c>
      <c r="AU59" s="383">
        <f>(AU41*'Capital de Trabajo'!$H$31*AU130)/30</f>
        <v>0</v>
      </c>
      <c r="AV59" s="383">
        <f>(AV41*'Capital de Trabajo'!$H$31*AV130)/30</f>
        <v>0</v>
      </c>
      <c r="AW59" s="383">
        <f>(AW41*'Capital de Trabajo'!$H$31*AW130)/30</f>
        <v>0</v>
      </c>
      <c r="AX59" s="383">
        <f>(AX41*'Capital de Trabajo'!$H$31*AX130)/30</f>
        <v>0</v>
      </c>
      <c r="AY59" s="383">
        <f>(AY41*'Capital de Trabajo'!$H$31*AY130)/30</f>
        <v>0</v>
      </c>
      <c r="AZ59" s="383">
        <f>(AZ41*'Capital de Trabajo'!$H$31*AZ130)/30</f>
        <v>0</v>
      </c>
      <c r="BA59" s="383">
        <f>(BA41*'Capital de Trabajo'!$H$31*BA130)/30</f>
        <v>0</v>
      </c>
      <c r="BB59" s="383">
        <f>(BB41*'Capital de Trabajo'!$H$31*BB130)/30</f>
        <v>0</v>
      </c>
      <c r="BC59" s="383">
        <f>(BC41*'Capital de Trabajo'!$H$31*BC130)/30</f>
        <v>0</v>
      </c>
      <c r="BD59" s="383">
        <f>BC59</f>
        <v>0</v>
      </c>
      <c r="BE59" s="383">
        <f>(BE41*'Capital de Trabajo'!$H$31*BE130)/30</f>
        <v>0</v>
      </c>
      <c r="BF59" s="383">
        <f>(BF41*'Capital de Trabajo'!$H$31*BF130)/30</f>
        <v>0</v>
      </c>
      <c r="BG59" s="383">
        <f>(BG41*'Capital de Trabajo'!$H$31*BG130)/30</f>
        <v>0</v>
      </c>
      <c r="BH59" s="383">
        <f>(BH41*'Capital de Trabajo'!$H$31*BH130)/30</f>
        <v>0</v>
      </c>
      <c r="BI59" s="383">
        <f>(BI41*'Capital de Trabajo'!$H$31*BI130)/30</f>
        <v>0</v>
      </c>
      <c r="BJ59" s="383">
        <f>(BJ41*'Capital de Trabajo'!$H$31*BJ130)/30</f>
        <v>0</v>
      </c>
      <c r="BK59" s="383">
        <f>(BK41*'Capital de Trabajo'!$H$31*BK130)/30</f>
        <v>0</v>
      </c>
      <c r="BL59" s="383">
        <f>(BL41*'Capital de Trabajo'!$H$31*BL130)/30</f>
        <v>0</v>
      </c>
      <c r="BM59" s="383">
        <f>(BM41*'Capital de Trabajo'!$H$31*BM130)/30</f>
        <v>0</v>
      </c>
      <c r="BN59" s="383">
        <f>(BN41*'Capital de Trabajo'!$H$31*BN130)/30</f>
        <v>0</v>
      </c>
      <c r="BO59" s="383">
        <f>(BO41*'Capital de Trabajo'!$H$31*BO130)/30</f>
        <v>0</v>
      </c>
      <c r="BP59" s="383">
        <f>(BP41*'Capital de Trabajo'!$H$31*BP130)/30</f>
        <v>0</v>
      </c>
      <c r="BQ59" s="383">
        <f>BP59</f>
        <v>0</v>
      </c>
    </row>
    <row r="60" spans="2:69" s="381" customFormat="1">
      <c r="B60" s="377"/>
      <c r="C60" s="403" t="s">
        <v>249</v>
      </c>
      <c r="D60" s="403"/>
      <c r="E60" s="383">
        <f>Financiamiento!E22</f>
        <v>0</v>
      </c>
      <c r="F60" s="383">
        <f>IF(pagoint!C4+E60+F26&lt;0,0,pagoint!C4+E60+F26)</f>
        <v>0</v>
      </c>
      <c r="G60" s="383">
        <f>IF(pagoint!D4+F60+G26&lt;0,0,pagoint!D4+F60+G26)</f>
        <v>0</v>
      </c>
      <c r="H60" s="383">
        <f>IF(pagoint!E4+G60+H26&lt;0,0,pagoint!E4+G60+H26)</f>
        <v>0</v>
      </c>
      <c r="I60" s="383">
        <f>IF(pagoint!F4+H60+I26&lt;0,0,pagoint!F4+H60+I26)</f>
        <v>0</v>
      </c>
      <c r="J60" s="383">
        <f>IF(pagoint!G4+I60+J26&lt;0,0,pagoint!G4+I60+J26)</f>
        <v>0</v>
      </c>
      <c r="K60" s="383">
        <f>IF(pagoint!H4+J60+K26&lt;0,0,pagoint!H4+J60+K26)</f>
        <v>0</v>
      </c>
      <c r="L60" s="383">
        <f>IF(pagoint!I4+K60+L26&lt;0,0,pagoint!I4+K60+L26)</f>
        <v>0</v>
      </c>
      <c r="M60" s="383">
        <f>IF(pagoint!J4+L60+M26&lt;0,0,pagoint!J4+L60+M26)</f>
        <v>0</v>
      </c>
      <c r="N60" s="383">
        <f>IF(pagoint!K4+M60+N26&lt;0,0,pagoint!K4+M60+N26)</f>
        <v>0</v>
      </c>
      <c r="O60" s="383">
        <f>IF(pagoint!L4+N60+O26&lt;0,0,pagoint!L4+N60+O26)</f>
        <v>0</v>
      </c>
      <c r="P60" s="383">
        <f>IF(pagoint!M4+O60+P26&lt;0,0,pagoint!M4+O60+P26)</f>
        <v>0</v>
      </c>
      <c r="Q60" s="383">
        <f t="shared" ref="Q60:Q71" si="37">P60</f>
        <v>0</v>
      </c>
      <c r="R60" s="383">
        <f>IF(pagoint!N4+P60+R26&lt;0,0,pagoint!N4+P60+R26)</f>
        <v>0</v>
      </c>
      <c r="S60" s="383">
        <f>IF(pagoint!O4+R60+S26&lt;0,0,pagoint!O4+R60+S26)</f>
        <v>0</v>
      </c>
      <c r="T60" s="383">
        <f>IF(pagoint!P4+S60+T26&lt;0,0,pagoint!P4+S60+T26)</f>
        <v>0</v>
      </c>
      <c r="U60" s="383">
        <f>IF(pagoint!Q4+T60+U26&lt;0,0,pagoint!Q4+T60+U26)</f>
        <v>0</v>
      </c>
      <c r="V60" s="383">
        <f>IF(pagoint!R4+U60+V26&lt;0,0,pagoint!R4+U60+V26)</f>
        <v>0</v>
      </c>
      <c r="W60" s="383">
        <f>IF(pagoint!S4+V60+W26&lt;0,0,pagoint!S4+V60+W26)</f>
        <v>0</v>
      </c>
      <c r="X60" s="383">
        <f>IF(pagoint!T4+W60+X26&lt;0,0,pagoint!T4+W60+X26)</f>
        <v>0</v>
      </c>
      <c r="Y60" s="383">
        <f>IF(pagoint!U4+X60+Y26&lt;0,0,pagoint!U4+X60+Y26)</f>
        <v>0</v>
      </c>
      <c r="Z60" s="383">
        <f>IF(pagoint!V4+Y60+Z26&lt;0,0,pagoint!V4+Y60+Z26)</f>
        <v>0</v>
      </c>
      <c r="AA60" s="383">
        <f>IF(pagoint!W4+Z60+AA26&lt;0,0,pagoint!W4+Z60+AA26)</f>
        <v>0</v>
      </c>
      <c r="AB60" s="383">
        <f>IF(pagoint!X4+AA60+AB26&lt;0,0,pagoint!X4+AA60+AB26)</f>
        <v>0</v>
      </c>
      <c r="AC60" s="383">
        <f>IF(pagoint!Y4+AB60+AC26&lt;0,0,pagoint!Y4+AB60+AC26)</f>
        <v>0</v>
      </c>
      <c r="AD60" s="383">
        <f t="shared" ref="AD60:AD71" si="38">AC60</f>
        <v>0</v>
      </c>
      <c r="AE60" s="383">
        <f>IF(pagoint!Z4+AC60+AE26&lt;0,0,pagoint!Z4+AC60+AE26)</f>
        <v>0</v>
      </c>
      <c r="AF60" s="383">
        <f>IF(pagoint!AA4+AE60+AF26&lt;0,0,pagoint!AA4+AE60+AF26)</f>
        <v>0</v>
      </c>
      <c r="AG60" s="383">
        <f>IF(pagoint!AB4+AF60+AG26&lt;0,0,pagoint!AB4+AF60+AG26)</f>
        <v>0</v>
      </c>
      <c r="AH60" s="383">
        <f>IF(pagoint!AC4+AG60+AH26&lt;0,0,pagoint!AC4+AG60+AH26)</f>
        <v>0</v>
      </c>
      <c r="AI60" s="383">
        <f>IF(pagoint!AD4+AH60+AI26&lt;0,0,pagoint!AD4+AH60+AI26)</f>
        <v>0</v>
      </c>
      <c r="AJ60" s="383">
        <f>IF(pagoint!AE4+AI60+AJ26&lt;0,0,pagoint!AE4+AI60+AJ26)</f>
        <v>0</v>
      </c>
      <c r="AK60" s="383">
        <f>IF(pagoint!AF4+AJ60+AK26&lt;0,0,pagoint!AF4+AJ60+AK26)</f>
        <v>0</v>
      </c>
      <c r="AL60" s="383">
        <f>IF(pagoint!AG4+AK60+AL26&lt;0,0,pagoint!AG4+AK60+AL26)</f>
        <v>0</v>
      </c>
      <c r="AM60" s="383">
        <f>IF(pagoint!AH4+AL60+AM26&lt;0,0,pagoint!AH4+AL60+AM26)</f>
        <v>0</v>
      </c>
      <c r="AN60" s="383">
        <f>IF(pagoint!AI4+AM60+AN26&lt;0,0,pagoint!AI4+AM60+AN26)</f>
        <v>0</v>
      </c>
      <c r="AO60" s="383">
        <f>IF(pagoint!AJ4+AN60+AO26&lt;0,0,pagoint!AJ4+AN60+AO26)</f>
        <v>0</v>
      </c>
      <c r="AP60" s="383">
        <f>IF(pagoint!AK4+AO60+AP26&lt;0,0,pagoint!AK4+AO60+AP26)</f>
        <v>0</v>
      </c>
      <c r="AQ60" s="383">
        <f t="shared" ref="AQ60:AQ71" si="39">AP60</f>
        <v>0</v>
      </c>
      <c r="AR60" s="383">
        <f>IF(pagoint!AL4+AP60+AR26&lt;0,0,pagoint!AL4+AP60+AR26)</f>
        <v>0</v>
      </c>
      <c r="AS60" s="383">
        <f>IF(pagoint!AM4+AR60+AS26&lt;0,0,pagoint!AM4+AR60+AS26)</f>
        <v>0</v>
      </c>
      <c r="AT60" s="383">
        <f>IF(pagoint!AN4+AS60+AT26&lt;0,0,pagoint!AN4+AS60+AT26)</f>
        <v>0</v>
      </c>
      <c r="AU60" s="383">
        <f>IF(pagoint!AO4+AT60+AU26&lt;0,0,pagoint!AO4+AT60+AU26)</f>
        <v>0</v>
      </c>
      <c r="AV60" s="383">
        <f>IF(pagoint!AP4+AU60+AV26&lt;0,0,pagoint!AP4+AU60+AV26)</f>
        <v>0</v>
      </c>
      <c r="AW60" s="383">
        <f>IF(pagoint!AQ4+AV60+AW26&lt;0,0,pagoint!AQ4+AV60+AW26)</f>
        <v>0</v>
      </c>
      <c r="AX60" s="383">
        <f>IF(pagoint!AR4+AW60+AX26&lt;0,0,pagoint!AR4+AW60+AX26)</f>
        <v>0</v>
      </c>
      <c r="AY60" s="383">
        <f>IF(pagoint!AS4+AX60+AY26&lt;0,0,pagoint!AS4+AX60+AY26)</f>
        <v>0</v>
      </c>
      <c r="AZ60" s="383">
        <f>IF(pagoint!AT4+AY60+AZ26&lt;0,0,pagoint!AT4+AY60+AZ26)</f>
        <v>0</v>
      </c>
      <c r="BA60" s="383">
        <f>IF(pagoint!AU4+AZ60+BA26&lt;0,0,pagoint!AU4+AZ60+BA26)</f>
        <v>0</v>
      </c>
      <c r="BB60" s="383">
        <f>IF(pagoint!AV4+BA60+BB26&lt;0,0,pagoint!AV4+BA60+BB26)</f>
        <v>0</v>
      </c>
      <c r="BC60" s="383">
        <f>IF(pagoint!AW4+BB60+BC26&lt;0,0,pagoint!AW4+BB60+BC26)</f>
        <v>0</v>
      </c>
      <c r="BD60" s="383">
        <f t="shared" ref="BD60:BD71" si="40">BC60</f>
        <v>0</v>
      </c>
      <c r="BE60" s="383">
        <f>IF(pagoint!AX4+BC60+BE26&lt;0,0,pagoint!AX4+BC60+BE26)</f>
        <v>0</v>
      </c>
      <c r="BF60" s="383">
        <f>IF(pagoint!AY4+BE60+BF26&lt;0,0,pagoint!AY4+BE60+BF26)</f>
        <v>0</v>
      </c>
      <c r="BG60" s="383">
        <f>IF(pagoint!AZ4+BF60+BG26&lt;0,0,pagoint!AZ4+BF60+BG26)</f>
        <v>0</v>
      </c>
      <c r="BH60" s="383">
        <f>IF(pagoint!BA4+BG60+BH26&lt;0,0,pagoint!BA4+BG60+BH26)</f>
        <v>0</v>
      </c>
      <c r="BI60" s="383">
        <f>IF(pagoint!BB4+BH60+BI26&lt;0,0,pagoint!BB4+BH60+BI26)</f>
        <v>0</v>
      </c>
      <c r="BJ60" s="383">
        <f>IF(pagoint!BC4+BI60+BJ26&lt;0,0,pagoint!BC4+BI60+BJ26)</f>
        <v>0</v>
      </c>
      <c r="BK60" s="383">
        <f>IF(pagoint!BD4+BJ60+BK26&lt;0,0,pagoint!BD4+BJ60+BK26)</f>
        <v>0</v>
      </c>
      <c r="BL60" s="383">
        <f>IF(pagoint!BE4+BK60+BL26&lt;0,0,pagoint!BE4+BK60+BL26)</f>
        <v>0</v>
      </c>
      <c r="BM60" s="383">
        <f>IF(pagoint!BF4+BL60+BM26&lt;0,0,pagoint!BF4+BL60+BM26)</f>
        <v>0</v>
      </c>
      <c r="BN60" s="383">
        <f>IF(pagoint!BG4+BM60+BN26&lt;0,0,pagoint!BG4+BM60+BN26)</f>
        <v>0</v>
      </c>
      <c r="BO60" s="383">
        <f>IF(pagoint!BH4+BN60+BO26&lt;0,0,pagoint!BH4+BN60+BO26)</f>
        <v>0</v>
      </c>
      <c r="BP60" s="383">
        <f>IF(pagoint!BI4+BO60+BP26&lt;0,0,pagoint!BI4+BO60+BP26)</f>
        <v>0</v>
      </c>
      <c r="BQ60" s="383">
        <f t="shared" ref="BQ60:BQ71" si="41">BP60</f>
        <v>0</v>
      </c>
    </row>
    <row r="61" spans="2:69" s="381" customFormat="1">
      <c r="B61" s="377"/>
      <c r="C61" s="382" t="s">
        <v>250</v>
      </c>
      <c r="D61" s="382"/>
      <c r="E61" s="395">
        <f t="shared" ref="E61:AL61" si="42">SUM(E59:E60)</f>
        <v>0</v>
      </c>
      <c r="F61" s="395">
        <f t="shared" si="42"/>
        <v>0</v>
      </c>
      <c r="G61" s="395">
        <f t="shared" si="42"/>
        <v>0</v>
      </c>
      <c r="H61" s="395">
        <f t="shared" si="42"/>
        <v>0</v>
      </c>
      <c r="I61" s="395">
        <f t="shared" si="42"/>
        <v>0</v>
      </c>
      <c r="J61" s="395">
        <f t="shared" si="42"/>
        <v>0</v>
      </c>
      <c r="K61" s="395">
        <f t="shared" si="42"/>
        <v>0</v>
      </c>
      <c r="L61" s="395">
        <f t="shared" si="42"/>
        <v>0</v>
      </c>
      <c r="M61" s="395">
        <f t="shared" si="42"/>
        <v>0</v>
      </c>
      <c r="N61" s="395">
        <f t="shared" si="42"/>
        <v>0</v>
      </c>
      <c r="O61" s="395">
        <f t="shared" si="42"/>
        <v>0</v>
      </c>
      <c r="P61" s="395">
        <f t="shared" si="42"/>
        <v>0</v>
      </c>
      <c r="Q61" s="383">
        <f t="shared" si="37"/>
        <v>0</v>
      </c>
      <c r="R61" s="395">
        <f t="shared" si="42"/>
        <v>0</v>
      </c>
      <c r="S61" s="395">
        <f t="shared" si="42"/>
        <v>0</v>
      </c>
      <c r="T61" s="395">
        <f t="shared" si="42"/>
        <v>0</v>
      </c>
      <c r="U61" s="395">
        <f t="shared" si="42"/>
        <v>0</v>
      </c>
      <c r="V61" s="395">
        <f t="shared" si="42"/>
        <v>0</v>
      </c>
      <c r="W61" s="395">
        <f t="shared" si="42"/>
        <v>0</v>
      </c>
      <c r="X61" s="395">
        <f t="shared" si="42"/>
        <v>0</v>
      </c>
      <c r="Y61" s="395">
        <f t="shared" si="42"/>
        <v>0</v>
      </c>
      <c r="Z61" s="395">
        <f t="shared" si="42"/>
        <v>0</v>
      </c>
      <c r="AA61" s="395">
        <f t="shared" si="42"/>
        <v>0</v>
      </c>
      <c r="AB61" s="395">
        <f t="shared" si="42"/>
        <v>0</v>
      </c>
      <c r="AC61" s="395">
        <f t="shared" si="42"/>
        <v>0</v>
      </c>
      <c r="AD61" s="383">
        <f t="shared" si="38"/>
        <v>0</v>
      </c>
      <c r="AE61" s="395">
        <f t="shared" si="42"/>
        <v>0</v>
      </c>
      <c r="AF61" s="395">
        <f t="shared" si="42"/>
        <v>0</v>
      </c>
      <c r="AG61" s="395">
        <f t="shared" si="42"/>
        <v>0</v>
      </c>
      <c r="AH61" s="395">
        <f t="shared" si="42"/>
        <v>0</v>
      </c>
      <c r="AI61" s="395">
        <f t="shared" si="42"/>
        <v>0</v>
      </c>
      <c r="AJ61" s="395">
        <f t="shared" si="42"/>
        <v>0</v>
      </c>
      <c r="AK61" s="395">
        <f t="shared" si="42"/>
        <v>0</v>
      </c>
      <c r="AL61" s="395">
        <f t="shared" si="42"/>
        <v>0</v>
      </c>
      <c r="AM61" s="395">
        <f t="shared" ref="AM61:BP61" si="43">SUM(AM59:AM60)</f>
        <v>0</v>
      </c>
      <c r="AN61" s="395">
        <f t="shared" si="43"/>
        <v>0</v>
      </c>
      <c r="AO61" s="395">
        <f t="shared" si="43"/>
        <v>0</v>
      </c>
      <c r="AP61" s="395">
        <f t="shared" si="43"/>
        <v>0</v>
      </c>
      <c r="AQ61" s="383">
        <f t="shared" si="39"/>
        <v>0</v>
      </c>
      <c r="AR61" s="395">
        <f t="shared" si="43"/>
        <v>0</v>
      </c>
      <c r="AS61" s="395">
        <f t="shared" si="43"/>
        <v>0</v>
      </c>
      <c r="AT61" s="395">
        <f t="shared" si="43"/>
        <v>0</v>
      </c>
      <c r="AU61" s="395">
        <f t="shared" si="43"/>
        <v>0</v>
      </c>
      <c r="AV61" s="395">
        <f t="shared" si="43"/>
        <v>0</v>
      </c>
      <c r="AW61" s="395">
        <f t="shared" si="43"/>
        <v>0</v>
      </c>
      <c r="AX61" s="395">
        <f t="shared" si="43"/>
        <v>0</v>
      </c>
      <c r="AY61" s="395">
        <f t="shared" si="43"/>
        <v>0</v>
      </c>
      <c r="AZ61" s="395">
        <f t="shared" si="43"/>
        <v>0</v>
      </c>
      <c r="BA61" s="395">
        <f t="shared" si="43"/>
        <v>0</v>
      </c>
      <c r="BB61" s="395">
        <f t="shared" si="43"/>
        <v>0</v>
      </c>
      <c r="BC61" s="395">
        <f t="shared" si="43"/>
        <v>0</v>
      </c>
      <c r="BD61" s="383">
        <f t="shared" si="40"/>
        <v>0</v>
      </c>
      <c r="BE61" s="395">
        <f t="shared" si="43"/>
        <v>0</v>
      </c>
      <c r="BF61" s="395">
        <f t="shared" si="43"/>
        <v>0</v>
      </c>
      <c r="BG61" s="395">
        <f t="shared" si="43"/>
        <v>0</v>
      </c>
      <c r="BH61" s="395">
        <f t="shared" si="43"/>
        <v>0</v>
      </c>
      <c r="BI61" s="395">
        <f t="shared" si="43"/>
        <v>0</v>
      </c>
      <c r="BJ61" s="395">
        <f t="shared" si="43"/>
        <v>0</v>
      </c>
      <c r="BK61" s="395">
        <f t="shared" si="43"/>
        <v>0</v>
      </c>
      <c r="BL61" s="395">
        <f t="shared" si="43"/>
        <v>0</v>
      </c>
      <c r="BM61" s="395">
        <f t="shared" si="43"/>
        <v>0</v>
      </c>
      <c r="BN61" s="395">
        <f t="shared" si="43"/>
        <v>0</v>
      </c>
      <c r="BO61" s="395">
        <f t="shared" si="43"/>
        <v>0</v>
      </c>
      <c r="BP61" s="395">
        <f t="shared" si="43"/>
        <v>0</v>
      </c>
      <c r="BQ61" s="383">
        <f t="shared" si="41"/>
        <v>0</v>
      </c>
    </row>
    <row r="62" spans="2:69" s="381" customFormat="1">
      <c r="B62" s="377"/>
      <c r="C62" s="382"/>
      <c r="D62" s="382"/>
      <c r="E62" s="383"/>
      <c r="F62" s="383"/>
      <c r="G62" s="383"/>
      <c r="H62" s="383"/>
      <c r="I62" s="383"/>
      <c r="J62" s="383"/>
      <c r="K62" s="383"/>
      <c r="L62" s="422"/>
      <c r="M62" s="383"/>
      <c r="N62" s="383"/>
      <c r="O62" s="383"/>
      <c r="P62" s="383"/>
      <c r="Q62" s="383"/>
      <c r="R62" s="383"/>
      <c r="S62" s="383"/>
      <c r="T62" s="383"/>
      <c r="U62" s="383"/>
      <c r="V62" s="383"/>
      <c r="W62" s="383"/>
      <c r="X62" s="383"/>
      <c r="Y62" s="383"/>
      <c r="Z62" s="422"/>
      <c r="AA62" s="383"/>
      <c r="AB62" s="383"/>
      <c r="AC62" s="383"/>
      <c r="AD62" s="383"/>
      <c r="AE62" s="383"/>
      <c r="AF62" s="383"/>
      <c r="AG62" s="383"/>
      <c r="AH62" s="383"/>
      <c r="AI62" s="383"/>
      <c r="AJ62" s="383"/>
      <c r="AK62" s="383"/>
      <c r="AL62" s="383"/>
      <c r="AM62" s="383"/>
      <c r="AN62" s="422"/>
      <c r="AO62" s="383"/>
      <c r="AP62" s="383"/>
      <c r="AQ62" s="383"/>
      <c r="AR62" s="383"/>
      <c r="AS62" s="383"/>
      <c r="AT62" s="383"/>
      <c r="AU62" s="383"/>
      <c r="AV62" s="383"/>
      <c r="AW62" s="383"/>
      <c r="AX62" s="383"/>
      <c r="AY62" s="383"/>
      <c r="AZ62" s="383"/>
      <c r="BA62" s="383"/>
      <c r="BB62" s="422"/>
      <c r="BC62" s="383"/>
      <c r="BD62" s="383"/>
      <c r="BE62" s="383"/>
      <c r="BF62" s="383"/>
      <c r="BG62" s="383"/>
      <c r="BH62" s="383"/>
      <c r="BI62" s="383"/>
      <c r="BJ62" s="383"/>
      <c r="BK62" s="383"/>
      <c r="BL62" s="383"/>
      <c r="BM62" s="383"/>
      <c r="BN62" s="383"/>
      <c r="BO62" s="383"/>
      <c r="BP62" s="422"/>
      <c r="BQ62" s="383"/>
    </row>
    <row r="63" spans="2:69" s="381" customFormat="1">
      <c r="B63" s="377"/>
      <c r="C63" s="382" t="s">
        <v>251</v>
      </c>
      <c r="D63" s="382"/>
      <c r="E63" s="383">
        <f>Financiamiento!E23</f>
        <v>0</v>
      </c>
      <c r="F63" s="383">
        <f>IF(pagoint!C5+E63+F27&lt;0,0,pagoint!C5+E63+F27)</f>
        <v>0</v>
      </c>
      <c r="G63" s="383">
        <f>IF(pagoint!D5+F63+G27&lt;0,0,pagoint!D5+F63+G27)</f>
        <v>0</v>
      </c>
      <c r="H63" s="383">
        <f>IF(pagoint!E5+G63+H27&lt;0,0,pagoint!E5+G63+H27)</f>
        <v>0</v>
      </c>
      <c r="I63" s="383">
        <f>IF(pagoint!F5+H63+I27&lt;0,0,pagoint!F5+H63+I27)</f>
        <v>0</v>
      </c>
      <c r="J63" s="383">
        <f>IF(pagoint!G5+I63+J27&lt;0,0,pagoint!G5+I63+J27)</f>
        <v>0</v>
      </c>
      <c r="K63" s="383">
        <f>IF(pagoint!H5+J63+K27&lt;0,0,pagoint!H5+J63+K27)</f>
        <v>0</v>
      </c>
      <c r="L63" s="383">
        <f>IF(pagoint!I5+K63+L27&lt;0,0,pagoint!I5+K63+L27)</f>
        <v>0</v>
      </c>
      <c r="M63" s="383">
        <f>IF(pagoint!J5+L63+M27&lt;0,0,pagoint!J5+L63+M27)</f>
        <v>0</v>
      </c>
      <c r="N63" s="383">
        <f>IF(pagoint!K5+M63+N27&lt;0,0,pagoint!K5+M63+N27)</f>
        <v>0</v>
      </c>
      <c r="O63" s="383">
        <f>IF(pagoint!L5+N63+O27&lt;0,0,pagoint!L5+N63+O27)</f>
        <v>0</v>
      </c>
      <c r="P63" s="383">
        <f>IF(pagoint!M5+O63+P27&lt;0,0,pagoint!M5+O63+P27)</f>
        <v>0</v>
      </c>
      <c r="Q63" s="383">
        <f t="shared" si="37"/>
        <v>0</v>
      </c>
      <c r="R63" s="383">
        <f>IF(pagoint!N5+P63+R27&lt;0,0,pagoint!N5+P63+R27)</f>
        <v>0</v>
      </c>
      <c r="S63" s="383">
        <f>IF(pagoint!O5+R63+S27&lt;0,0,pagoint!O5+R63+S27)</f>
        <v>0</v>
      </c>
      <c r="T63" s="383">
        <f>IF(pagoint!P5+S63+T27&lt;0,0,pagoint!P5+S63+T27)</f>
        <v>0</v>
      </c>
      <c r="U63" s="383">
        <f>IF(pagoint!Q5+T63+U27&lt;0,0,pagoint!Q5+T63+U27)</f>
        <v>0</v>
      </c>
      <c r="V63" s="383">
        <f>IF(pagoint!R5+U63+V27&lt;0,0,pagoint!R5+U63+V27)</f>
        <v>0</v>
      </c>
      <c r="W63" s="383">
        <f>IF(pagoint!S5+V63+W27&lt;0,0,pagoint!S5+V63+W27)</f>
        <v>0</v>
      </c>
      <c r="X63" s="383">
        <f>IF(pagoint!T5+W63+X27&lt;0,0,pagoint!T5+W63+X27)</f>
        <v>0</v>
      </c>
      <c r="Y63" s="383">
        <f>IF(pagoint!U5+X63+Y27&lt;0,0,pagoint!U5+X63+Y27)</f>
        <v>0</v>
      </c>
      <c r="Z63" s="383">
        <f>IF(pagoint!V5+Y63+Z27&lt;0,0,pagoint!V5+Y63+Z27)</f>
        <v>0</v>
      </c>
      <c r="AA63" s="383">
        <f>IF(pagoint!W5+Z63+AA27&lt;0,0,pagoint!W5+Z63+AA27)</f>
        <v>0</v>
      </c>
      <c r="AB63" s="383">
        <f>IF(pagoint!X5+AA63+AB27&lt;0,0,pagoint!X5+AA63+AB27)</f>
        <v>0</v>
      </c>
      <c r="AC63" s="383">
        <f>IF(pagoint!Y5+AB63+AC27&lt;0,0,pagoint!Y5+AB63+AC27)</f>
        <v>0</v>
      </c>
      <c r="AD63" s="383">
        <f t="shared" si="38"/>
        <v>0</v>
      </c>
      <c r="AE63" s="383">
        <f>IF(pagoint!Z5+AC63+AE27&lt;0,0,pagoint!Z5+AC63+AE27)</f>
        <v>0</v>
      </c>
      <c r="AF63" s="383">
        <f>IF(pagoint!AA5+AE63+AF27&lt;0,0,pagoint!AA5+AE63+AF27)</f>
        <v>0</v>
      </c>
      <c r="AG63" s="383">
        <f>IF(pagoint!AB5+AF63+AG27&lt;0,0,pagoint!AB5+AF63+AG27)</f>
        <v>0</v>
      </c>
      <c r="AH63" s="383">
        <f>IF(pagoint!AC5+AG63+AH27&lt;0,0,pagoint!AC5+AG63+AH27)</f>
        <v>0</v>
      </c>
      <c r="AI63" s="383">
        <f>IF(pagoint!AD5+AH63+AI27&lt;0,0,pagoint!AD5+AH63+AI27)</f>
        <v>0</v>
      </c>
      <c r="AJ63" s="383">
        <f>IF(pagoint!AE5+AI63+AJ27&lt;0,0,pagoint!AE5+AI63+AJ27)</f>
        <v>0</v>
      </c>
      <c r="AK63" s="383">
        <f>IF(pagoint!AF5+AJ63+AK27&lt;0,0,pagoint!AF5+AJ63+AK27)</f>
        <v>0</v>
      </c>
      <c r="AL63" s="383">
        <f>IF(pagoint!AG5+AK63+AL27&lt;0,0,pagoint!AG5+AK63+AL27)</f>
        <v>0</v>
      </c>
      <c r="AM63" s="383">
        <f>IF(pagoint!AH5+AL63+AM27&lt;0,0,pagoint!AH5+AL63+AM27)</f>
        <v>0</v>
      </c>
      <c r="AN63" s="383">
        <f>IF(pagoint!AI5+AM63+AN27&lt;0,0,pagoint!AI5+AM63+AN27)</f>
        <v>0</v>
      </c>
      <c r="AO63" s="383">
        <f>IF(pagoint!AJ5+AN63+AO27&lt;0,0,pagoint!AJ5+AN63+AO27)</f>
        <v>0</v>
      </c>
      <c r="AP63" s="383">
        <f>IF(pagoint!AK5+AO63+AP27&lt;0,0,pagoint!AK5+AO63+AP27)</f>
        <v>0</v>
      </c>
      <c r="AQ63" s="383">
        <f t="shared" si="39"/>
        <v>0</v>
      </c>
      <c r="AR63" s="383">
        <f>IF(pagoint!AL5+AP63+AR27&lt;0,0,pagoint!AL5+AP63+AR27)</f>
        <v>0</v>
      </c>
      <c r="AS63" s="383">
        <f>IF(pagoint!AM5+AR63+AS27&lt;0,0,pagoint!AM5+AR63+AS27)</f>
        <v>0</v>
      </c>
      <c r="AT63" s="383">
        <f>IF(pagoint!AN5+AS63+AT27&lt;0,0,pagoint!AN5+AS63+AT27)</f>
        <v>0</v>
      </c>
      <c r="AU63" s="383">
        <f>IF(pagoint!AO5+AT63+AU27&lt;0,0,pagoint!AO5+AT63+AU27)</f>
        <v>0</v>
      </c>
      <c r="AV63" s="383">
        <f>IF(pagoint!AP5+AU63+AV27&lt;0,0,pagoint!AP5+AU63+AV27)</f>
        <v>0</v>
      </c>
      <c r="AW63" s="383">
        <f>IF(pagoint!AQ5+AV63+AW27&lt;0,0,pagoint!AQ5+AV63+AW27)</f>
        <v>0</v>
      </c>
      <c r="AX63" s="383">
        <f>IF(pagoint!AR5+AW63+AX27&lt;0,0,pagoint!AR5+AW63+AX27)</f>
        <v>0</v>
      </c>
      <c r="AY63" s="383">
        <f>IF(pagoint!AS5+AX63+AY27&lt;0,0,pagoint!AS5+AX63+AY27)</f>
        <v>0</v>
      </c>
      <c r="AZ63" s="383">
        <f>IF(pagoint!AT5+AY63+AZ27&lt;0,0,pagoint!AT5+AY63+AZ27)</f>
        <v>0</v>
      </c>
      <c r="BA63" s="383">
        <f>IF(pagoint!AU5+AZ63+BA27&lt;0,0,pagoint!AU5+AZ63+BA27)</f>
        <v>0</v>
      </c>
      <c r="BB63" s="383">
        <f>IF(pagoint!AV5+BA63+BB27&lt;0,0,pagoint!AV5+BA63+BB27)</f>
        <v>0</v>
      </c>
      <c r="BC63" s="383">
        <f>IF(pagoint!AW5+BB63+BC27&lt;0,0,pagoint!AW5+BB63+BC27)</f>
        <v>0</v>
      </c>
      <c r="BD63" s="383">
        <f t="shared" si="40"/>
        <v>0</v>
      </c>
      <c r="BE63" s="383">
        <f>IF(pagoint!AX5+BC63+BE27&lt;0,0,pagoint!AX5+BC63+BE27)</f>
        <v>0</v>
      </c>
      <c r="BF63" s="383">
        <f>IF(pagoint!AY5+BE63+BF27&lt;0,0,pagoint!AY5+BE63+BF27)</f>
        <v>0</v>
      </c>
      <c r="BG63" s="383">
        <f>IF(pagoint!AZ5+BF63+BG27&lt;0,0,pagoint!AZ5+BF63+BG27)</f>
        <v>0</v>
      </c>
      <c r="BH63" s="383">
        <f>IF(pagoint!BA5+BG63+BH27&lt;0,0,pagoint!BA5+BG63+BH27)</f>
        <v>0</v>
      </c>
      <c r="BI63" s="383">
        <f>IF(pagoint!BB5+BH63+BI27&lt;0,0,pagoint!BB5+BH63+BI27)</f>
        <v>0</v>
      </c>
      <c r="BJ63" s="383">
        <f>IF(pagoint!BC5+BI63+BJ27&lt;0,0,pagoint!BC5+BI63+BJ27)</f>
        <v>0</v>
      </c>
      <c r="BK63" s="383">
        <f>IF(pagoint!BD5+BJ63+BK27&lt;0,0,pagoint!BD5+BJ63+BK27)</f>
        <v>0</v>
      </c>
      <c r="BL63" s="383">
        <f>IF(pagoint!BE5+BK63+BL27&lt;0,0,pagoint!BE5+BK63+BL27)</f>
        <v>0</v>
      </c>
      <c r="BM63" s="383">
        <f>IF(pagoint!BF5+BL63+BM27&lt;0,0,pagoint!BF5+BL63+BM27)</f>
        <v>0</v>
      </c>
      <c r="BN63" s="383">
        <f>IF(pagoint!BG5+BM63+BN27&lt;0,0,pagoint!BG5+BM63+BN27)</f>
        <v>0</v>
      </c>
      <c r="BO63" s="383">
        <f>IF(pagoint!BH5+BN63+BO27&lt;0,0,pagoint!BH5+BN63+BO27)</f>
        <v>0</v>
      </c>
      <c r="BP63" s="383">
        <f>IF(pagoint!BI5+BO63+BP27&lt;0,0,pagoint!BI5+BO63+BP27)</f>
        <v>0</v>
      </c>
      <c r="BQ63" s="383">
        <f t="shared" si="41"/>
        <v>0</v>
      </c>
    </row>
    <row r="64" spans="2:69" s="381" customFormat="1">
      <c r="B64" s="377"/>
      <c r="C64" s="418"/>
      <c r="D64" s="418"/>
      <c r="E64" s="383"/>
      <c r="F64" s="383"/>
      <c r="G64" s="383"/>
      <c r="H64" s="383"/>
      <c r="I64" s="383"/>
      <c r="J64" s="383"/>
      <c r="K64" s="383"/>
      <c r="L64" s="422"/>
      <c r="M64" s="383"/>
      <c r="N64" s="383"/>
      <c r="O64" s="383"/>
      <c r="P64" s="383"/>
      <c r="Q64" s="383"/>
      <c r="R64" s="383"/>
      <c r="S64" s="383"/>
      <c r="T64" s="383"/>
      <c r="U64" s="383"/>
      <c r="V64" s="383"/>
      <c r="W64" s="383"/>
      <c r="X64" s="383"/>
      <c r="Y64" s="383"/>
      <c r="Z64" s="422"/>
      <c r="AA64" s="383"/>
      <c r="AB64" s="383"/>
      <c r="AC64" s="383"/>
      <c r="AD64" s="383"/>
      <c r="AE64" s="383"/>
      <c r="AF64" s="383"/>
      <c r="AG64" s="383"/>
      <c r="AH64" s="383"/>
      <c r="AI64" s="383"/>
      <c r="AJ64" s="383"/>
      <c r="AK64" s="383"/>
      <c r="AL64" s="383"/>
      <c r="AM64" s="383"/>
      <c r="AN64" s="422"/>
      <c r="AO64" s="383"/>
      <c r="AP64" s="383"/>
      <c r="AQ64" s="383"/>
      <c r="AR64" s="383"/>
      <c r="AS64" s="383"/>
      <c r="AT64" s="383"/>
      <c r="AU64" s="383"/>
      <c r="AV64" s="383"/>
      <c r="AW64" s="383"/>
      <c r="AX64" s="383"/>
      <c r="AY64" s="383"/>
      <c r="AZ64" s="383"/>
      <c r="BA64" s="383"/>
      <c r="BB64" s="422"/>
      <c r="BC64" s="383"/>
      <c r="BD64" s="383"/>
      <c r="BE64" s="383"/>
      <c r="BF64" s="383"/>
      <c r="BG64" s="383"/>
      <c r="BH64" s="383"/>
      <c r="BI64" s="383"/>
      <c r="BJ64" s="383"/>
      <c r="BK64" s="383"/>
      <c r="BL64" s="383"/>
      <c r="BM64" s="383"/>
      <c r="BN64" s="383"/>
      <c r="BO64" s="383"/>
      <c r="BP64" s="422"/>
      <c r="BQ64" s="383"/>
    </row>
    <row r="65" spans="2:69" s="381" customFormat="1">
      <c r="B65" s="377"/>
      <c r="C65" s="382" t="s">
        <v>252</v>
      </c>
      <c r="D65" s="382"/>
      <c r="E65" s="395">
        <f>+E61+E63</f>
        <v>0</v>
      </c>
      <c r="F65" s="395">
        <f t="shared" ref="F65:L65" si="44">+F61+F63</f>
        <v>0</v>
      </c>
      <c r="G65" s="395">
        <f t="shared" si="44"/>
        <v>0</v>
      </c>
      <c r="H65" s="395">
        <f t="shared" si="44"/>
        <v>0</v>
      </c>
      <c r="I65" s="395">
        <f t="shared" si="44"/>
        <v>0</v>
      </c>
      <c r="J65" s="395">
        <f t="shared" si="44"/>
        <v>0</v>
      </c>
      <c r="K65" s="395">
        <f t="shared" si="44"/>
        <v>0</v>
      </c>
      <c r="L65" s="395">
        <f t="shared" si="44"/>
        <v>0</v>
      </c>
      <c r="M65" s="395">
        <f>+M61+M63</f>
        <v>0</v>
      </c>
      <c r="N65" s="395">
        <f t="shared" ref="N65:Z65" si="45">+N61+N63</f>
        <v>0</v>
      </c>
      <c r="O65" s="395">
        <f t="shared" si="45"/>
        <v>0</v>
      </c>
      <c r="P65" s="395">
        <f t="shared" si="45"/>
        <v>0</v>
      </c>
      <c r="Q65" s="383">
        <f t="shared" si="37"/>
        <v>0</v>
      </c>
      <c r="R65" s="395">
        <f t="shared" si="45"/>
        <v>0</v>
      </c>
      <c r="S65" s="395">
        <f t="shared" si="45"/>
        <v>0</v>
      </c>
      <c r="T65" s="395">
        <f t="shared" si="45"/>
        <v>0</v>
      </c>
      <c r="U65" s="395">
        <f t="shared" si="45"/>
        <v>0</v>
      </c>
      <c r="V65" s="395">
        <f t="shared" si="45"/>
        <v>0</v>
      </c>
      <c r="W65" s="395">
        <f t="shared" si="45"/>
        <v>0</v>
      </c>
      <c r="X65" s="395">
        <f t="shared" si="45"/>
        <v>0</v>
      </c>
      <c r="Y65" s="395">
        <f t="shared" si="45"/>
        <v>0</v>
      </c>
      <c r="Z65" s="395">
        <f t="shared" si="45"/>
        <v>0</v>
      </c>
      <c r="AA65" s="395">
        <f>+AA61+AA63</f>
        <v>0</v>
      </c>
      <c r="AB65" s="395">
        <f t="shared" ref="AB65:AN65" si="46">+AB61+AB63</f>
        <v>0</v>
      </c>
      <c r="AC65" s="395">
        <f t="shared" si="46"/>
        <v>0</v>
      </c>
      <c r="AD65" s="383">
        <f t="shared" si="38"/>
        <v>0</v>
      </c>
      <c r="AE65" s="395">
        <f t="shared" si="46"/>
        <v>0</v>
      </c>
      <c r="AF65" s="395">
        <f t="shared" si="46"/>
        <v>0</v>
      </c>
      <c r="AG65" s="395">
        <f t="shared" si="46"/>
        <v>0</v>
      </c>
      <c r="AH65" s="395">
        <f t="shared" si="46"/>
        <v>0</v>
      </c>
      <c r="AI65" s="395">
        <f t="shared" si="46"/>
        <v>0</v>
      </c>
      <c r="AJ65" s="395">
        <f t="shared" si="46"/>
        <v>0</v>
      </c>
      <c r="AK65" s="395">
        <f t="shared" si="46"/>
        <v>0</v>
      </c>
      <c r="AL65" s="395">
        <f t="shared" si="46"/>
        <v>0</v>
      </c>
      <c r="AM65" s="395">
        <f t="shared" si="46"/>
        <v>0</v>
      </c>
      <c r="AN65" s="395">
        <f t="shared" si="46"/>
        <v>0</v>
      </c>
      <c r="AO65" s="395">
        <f>+AO61+AO63</f>
        <v>0</v>
      </c>
      <c r="AP65" s="395">
        <f t="shared" ref="AP65:BB65" si="47">+AP61+AP63</f>
        <v>0</v>
      </c>
      <c r="AQ65" s="383">
        <f t="shared" si="39"/>
        <v>0</v>
      </c>
      <c r="AR65" s="395">
        <f t="shared" si="47"/>
        <v>0</v>
      </c>
      <c r="AS65" s="395">
        <f t="shared" si="47"/>
        <v>0</v>
      </c>
      <c r="AT65" s="395">
        <f t="shared" si="47"/>
        <v>0</v>
      </c>
      <c r="AU65" s="395">
        <f t="shared" si="47"/>
        <v>0</v>
      </c>
      <c r="AV65" s="395">
        <f t="shared" si="47"/>
        <v>0</v>
      </c>
      <c r="AW65" s="395">
        <f t="shared" si="47"/>
        <v>0</v>
      </c>
      <c r="AX65" s="395">
        <f t="shared" si="47"/>
        <v>0</v>
      </c>
      <c r="AY65" s="395">
        <f t="shared" si="47"/>
        <v>0</v>
      </c>
      <c r="AZ65" s="395">
        <f t="shared" si="47"/>
        <v>0</v>
      </c>
      <c r="BA65" s="395">
        <f t="shared" si="47"/>
        <v>0</v>
      </c>
      <c r="BB65" s="395">
        <f t="shared" si="47"/>
        <v>0</v>
      </c>
      <c r="BC65" s="395">
        <f>+BC61+BC63</f>
        <v>0</v>
      </c>
      <c r="BD65" s="383">
        <f t="shared" si="40"/>
        <v>0</v>
      </c>
      <c r="BE65" s="395">
        <f t="shared" ref="BE65:BP65" si="48">+BE61+BE63</f>
        <v>0</v>
      </c>
      <c r="BF65" s="395">
        <f t="shared" si="48"/>
        <v>0</v>
      </c>
      <c r="BG65" s="395">
        <f t="shared" si="48"/>
        <v>0</v>
      </c>
      <c r="BH65" s="395">
        <f t="shared" si="48"/>
        <v>0</v>
      </c>
      <c r="BI65" s="395">
        <f t="shared" si="48"/>
        <v>0</v>
      </c>
      <c r="BJ65" s="395">
        <f t="shared" si="48"/>
        <v>0</v>
      </c>
      <c r="BK65" s="395">
        <f t="shared" si="48"/>
        <v>0</v>
      </c>
      <c r="BL65" s="395">
        <f t="shared" si="48"/>
        <v>0</v>
      </c>
      <c r="BM65" s="395">
        <f t="shared" si="48"/>
        <v>0</v>
      </c>
      <c r="BN65" s="395">
        <f t="shared" si="48"/>
        <v>0</v>
      </c>
      <c r="BO65" s="395">
        <f t="shared" si="48"/>
        <v>0</v>
      </c>
      <c r="BP65" s="395">
        <f t="shared" si="48"/>
        <v>0</v>
      </c>
      <c r="BQ65" s="383">
        <f t="shared" si="41"/>
        <v>0</v>
      </c>
    </row>
    <row r="66" spans="2:69" s="381" customFormat="1">
      <c r="B66" s="377"/>
      <c r="C66" s="418"/>
      <c r="D66" s="418"/>
      <c r="E66" s="383"/>
      <c r="F66" s="383"/>
      <c r="G66" s="383"/>
      <c r="H66" s="383"/>
      <c r="I66" s="383"/>
      <c r="J66" s="383"/>
      <c r="K66" s="383"/>
      <c r="L66" s="422"/>
      <c r="M66" s="383"/>
      <c r="N66" s="383"/>
      <c r="O66" s="383"/>
      <c r="P66" s="383"/>
      <c r="Q66" s="383"/>
      <c r="R66" s="383"/>
      <c r="S66" s="383"/>
      <c r="T66" s="383"/>
      <c r="U66" s="383"/>
      <c r="V66" s="383"/>
      <c r="W66" s="383"/>
      <c r="X66" s="383"/>
      <c r="Y66" s="383"/>
      <c r="Z66" s="422"/>
      <c r="AA66" s="383"/>
      <c r="AB66" s="383"/>
      <c r="AC66" s="383"/>
      <c r="AD66" s="383"/>
      <c r="AE66" s="383"/>
      <c r="AF66" s="383"/>
      <c r="AG66" s="383"/>
      <c r="AH66" s="383"/>
      <c r="AI66" s="383"/>
      <c r="AJ66" s="383"/>
      <c r="AK66" s="383"/>
      <c r="AL66" s="383"/>
      <c r="AM66" s="383"/>
      <c r="AN66" s="422"/>
      <c r="AO66" s="383"/>
      <c r="AP66" s="383"/>
      <c r="AQ66" s="383"/>
      <c r="AR66" s="383"/>
      <c r="AS66" s="383"/>
      <c r="AT66" s="383"/>
      <c r="AU66" s="383"/>
      <c r="AV66" s="383"/>
      <c r="AW66" s="383"/>
      <c r="AX66" s="383"/>
      <c r="AY66" s="383"/>
      <c r="AZ66" s="383"/>
      <c r="BA66" s="383"/>
      <c r="BB66" s="422"/>
      <c r="BC66" s="383"/>
      <c r="BD66" s="383"/>
      <c r="BE66" s="383"/>
      <c r="BF66" s="383"/>
      <c r="BG66" s="383"/>
      <c r="BH66" s="383"/>
      <c r="BI66" s="383"/>
      <c r="BJ66" s="383"/>
      <c r="BK66" s="383"/>
      <c r="BL66" s="383"/>
      <c r="BM66" s="383"/>
      <c r="BN66" s="383"/>
      <c r="BO66" s="383"/>
      <c r="BP66" s="422"/>
      <c r="BQ66" s="383"/>
    </row>
    <row r="67" spans="2:69" s="381" customFormat="1">
      <c r="B67" s="377"/>
      <c r="C67" s="394" t="s">
        <v>253</v>
      </c>
      <c r="D67" s="394"/>
      <c r="E67" s="383"/>
      <c r="F67" s="383"/>
      <c r="G67" s="383"/>
      <c r="H67" s="383"/>
      <c r="I67" s="383"/>
      <c r="J67" s="383"/>
      <c r="K67" s="383"/>
      <c r="L67" s="422"/>
      <c r="M67" s="383"/>
      <c r="N67" s="383"/>
      <c r="O67" s="383"/>
      <c r="P67" s="383"/>
      <c r="Q67" s="383"/>
      <c r="R67" s="383"/>
      <c r="S67" s="383"/>
      <c r="T67" s="383"/>
      <c r="U67" s="383"/>
      <c r="V67" s="383"/>
      <c r="W67" s="383"/>
      <c r="X67" s="383"/>
      <c r="Y67" s="383"/>
      <c r="Z67" s="422"/>
      <c r="AA67" s="383"/>
      <c r="AB67" s="383"/>
      <c r="AC67" s="383"/>
      <c r="AD67" s="383"/>
      <c r="AE67" s="383"/>
      <c r="AF67" s="383"/>
      <c r="AG67" s="383"/>
      <c r="AH67" s="383"/>
      <c r="AI67" s="383"/>
      <c r="AJ67" s="383"/>
      <c r="AK67" s="383"/>
      <c r="AL67" s="383"/>
      <c r="AM67" s="383"/>
      <c r="AN67" s="422"/>
      <c r="AO67" s="383"/>
      <c r="AP67" s="383"/>
      <c r="AQ67" s="383"/>
      <c r="AR67" s="383"/>
      <c r="AS67" s="383"/>
      <c r="AT67" s="383"/>
      <c r="AU67" s="383"/>
      <c r="AV67" s="383"/>
      <c r="AW67" s="383"/>
      <c r="AX67" s="383"/>
      <c r="AY67" s="383"/>
      <c r="AZ67" s="383"/>
      <c r="BA67" s="383"/>
      <c r="BB67" s="422"/>
      <c r="BC67" s="383"/>
      <c r="BD67" s="383"/>
      <c r="BE67" s="383"/>
      <c r="BF67" s="383"/>
      <c r="BG67" s="383"/>
      <c r="BH67" s="383"/>
      <c r="BI67" s="383"/>
      <c r="BJ67" s="383"/>
      <c r="BK67" s="383"/>
      <c r="BL67" s="383"/>
      <c r="BM67" s="383"/>
      <c r="BN67" s="383"/>
      <c r="BO67" s="383"/>
      <c r="BP67" s="422"/>
      <c r="BQ67" s="383"/>
    </row>
    <row r="68" spans="2:69" s="381" customFormat="1">
      <c r="B68" s="377"/>
      <c r="C68" s="403" t="s">
        <v>254</v>
      </c>
      <c r="D68" s="403"/>
      <c r="E68" s="383">
        <f>Financiamiento!E20+Financiamiento!E21</f>
        <v>0</v>
      </c>
      <c r="F68" s="383">
        <f>+E68+pagoint!C6</f>
        <v>0</v>
      </c>
      <c r="G68" s="383">
        <f>+F68+pagoint!D6</f>
        <v>0</v>
      </c>
      <c r="H68" s="383">
        <f>+G68+pagoint!E6</f>
        <v>0</v>
      </c>
      <c r="I68" s="383">
        <f>+H68+pagoint!F6</f>
        <v>0</v>
      </c>
      <c r="J68" s="383">
        <f>+I68+pagoint!G6</f>
        <v>0</v>
      </c>
      <c r="K68" s="383">
        <f>+J68+pagoint!H6</f>
        <v>0</v>
      </c>
      <c r="L68" s="383">
        <f>+K68+pagoint!I6</f>
        <v>0</v>
      </c>
      <c r="M68" s="383">
        <f>+L68+pagoint!J6</f>
        <v>0</v>
      </c>
      <c r="N68" s="383">
        <f>+M68+pagoint!K6</f>
        <v>0</v>
      </c>
      <c r="O68" s="383">
        <f>+N68+pagoint!L6</f>
        <v>0</v>
      </c>
      <c r="P68" s="383">
        <f>+O68+pagoint!M6</f>
        <v>0</v>
      </c>
      <c r="Q68" s="383">
        <f t="shared" si="37"/>
        <v>0</v>
      </c>
      <c r="R68" s="383">
        <f>+P68+pagoint!N6</f>
        <v>0</v>
      </c>
      <c r="S68" s="383">
        <f>+R68+pagoint!O6</f>
        <v>0</v>
      </c>
      <c r="T68" s="383">
        <f>+S68+pagoint!P6</f>
        <v>0</v>
      </c>
      <c r="U68" s="383">
        <f>+T68+pagoint!Q6</f>
        <v>0</v>
      </c>
      <c r="V68" s="383">
        <f>+U68+pagoint!R6</f>
        <v>0</v>
      </c>
      <c r="W68" s="383">
        <f>+V68+pagoint!S6</f>
        <v>0</v>
      </c>
      <c r="X68" s="383">
        <f>+W68+pagoint!T6</f>
        <v>0</v>
      </c>
      <c r="Y68" s="383">
        <f>+X68+pagoint!U6</f>
        <v>0</v>
      </c>
      <c r="Z68" s="383">
        <f>+Y68+pagoint!V6</f>
        <v>0</v>
      </c>
      <c r="AA68" s="383">
        <f>+Z68+pagoint!W6</f>
        <v>0</v>
      </c>
      <c r="AB68" s="383">
        <f>+AA68+pagoint!X6</f>
        <v>0</v>
      </c>
      <c r="AC68" s="383">
        <f>+AB68+pagoint!Y6</f>
        <v>0</v>
      </c>
      <c r="AD68" s="383">
        <f t="shared" si="38"/>
        <v>0</v>
      </c>
      <c r="AE68" s="383">
        <f>+AC68+pagoint!Z6</f>
        <v>0</v>
      </c>
      <c r="AF68" s="383">
        <f>+AE68+pagoint!AA6</f>
        <v>0</v>
      </c>
      <c r="AG68" s="383">
        <f>+AF68+pagoint!AB6</f>
        <v>0</v>
      </c>
      <c r="AH68" s="383">
        <f>+AG68+pagoint!AC6</f>
        <v>0</v>
      </c>
      <c r="AI68" s="383">
        <f>+AH68+pagoint!AD6</f>
        <v>0</v>
      </c>
      <c r="AJ68" s="383">
        <f>+AI68+pagoint!AE6</f>
        <v>0</v>
      </c>
      <c r="AK68" s="383">
        <f>+AJ68+pagoint!AF6</f>
        <v>0</v>
      </c>
      <c r="AL68" s="383">
        <f>+AK68+pagoint!AG6</f>
        <v>0</v>
      </c>
      <c r="AM68" s="383">
        <f>+AL68+pagoint!AH6</f>
        <v>0</v>
      </c>
      <c r="AN68" s="383">
        <f>+AM68+pagoint!AI6</f>
        <v>0</v>
      </c>
      <c r="AO68" s="383">
        <f>+AN68+pagoint!AJ6</f>
        <v>0</v>
      </c>
      <c r="AP68" s="383">
        <f>+AO68+pagoint!AK6</f>
        <v>0</v>
      </c>
      <c r="AQ68" s="383">
        <f t="shared" si="39"/>
        <v>0</v>
      </c>
      <c r="AR68" s="383">
        <f>+AP68+pagoint!AL6</f>
        <v>0</v>
      </c>
      <c r="AS68" s="383">
        <f>+AR68+pagoint!AM6</f>
        <v>0</v>
      </c>
      <c r="AT68" s="383">
        <f>+AS68+pagoint!AN6</f>
        <v>0</v>
      </c>
      <c r="AU68" s="383">
        <f>+AT68+pagoint!AO6</f>
        <v>0</v>
      </c>
      <c r="AV68" s="383">
        <f>+AU68+pagoint!AP6</f>
        <v>0</v>
      </c>
      <c r="AW68" s="383">
        <f>+AV68+pagoint!AQ6</f>
        <v>0</v>
      </c>
      <c r="AX68" s="383">
        <f>+AW68+pagoint!AR6</f>
        <v>0</v>
      </c>
      <c r="AY68" s="383">
        <f>+AX68+pagoint!AS6</f>
        <v>0</v>
      </c>
      <c r="AZ68" s="383">
        <f>+AY68+pagoint!AT6</f>
        <v>0</v>
      </c>
      <c r="BA68" s="383">
        <f>+AZ68+pagoint!AU6</f>
        <v>0</v>
      </c>
      <c r="BB68" s="383">
        <f>+BA68+pagoint!AV6</f>
        <v>0</v>
      </c>
      <c r="BC68" s="383">
        <f>+BB68+pagoint!AW6</f>
        <v>0</v>
      </c>
      <c r="BD68" s="383">
        <f t="shared" si="40"/>
        <v>0</v>
      </c>
      <c r="BE68" s="383">
        <f>+BC68+pagoint!AX6</f>
        <v>0</v>
      </c>
      <c r="BF68" s="383">
        <f>+BE68+pagoint!AY6</f>
        <v>0</v>
      </c>
      <c r="BG68" s="383">
        <f>+BF68+pagoint!AZ6</f>
        <v>0</v>
      </c>
      <c r="BH68" s="383">
        <f>+BG68+pagoint!BA6</f>
        <v>0</v>
      </c>
      <c r="BI68" s="383">
        <f>+BH68+pagoint!BB6</f>
        <v>0</v>
      </c>
      <c r="BJ68" s="383">
        <f>+BI68+pagoint!BC6</f>
        <v>0</v>
      </c>
      <c r="BK68" s="383">
        <f>+BJ68+pagoint!BD6</f>
        <v>0</v>
      </c>
      <c r="BL68" s="383">
        <f>+BK68+pagoint!BE6</f>
        <v>0</v>
      </c>
      <c r="BM68" s="383">
        <f>+BL68+pagoint!BF6</f>
        <v>0</v>
      </c>
      <c r="BN68" s="383">
        <f>+BM68+pagoint!BG6</f>
        <v>0</v>
      </c>
      <c r="BO68" s="383">
        <f>+BN68+pagoint!BH6</f>
        <v>0</v>
      </c>
      <c r="BP68" s="383">
        <f>+BO68+pagoint!BI6</f>
        <v>0</v>
      </c>
      <c r="BQ68" s="383">
        <f t="shared" si="41"/>
        <v>0</v>
      </c>
    </row>
    <row r="69" spans="2:69" s="381" customFormat="1">
      <c r="B69" s="377"/>
      <c r="C69" s="403" t="s">
        <v>255</v>
      </c>
      <c r="D69" s="403"/>
      <c r="E69" s="383">
        <v>0</v>
      </c>
      <c r="F69" s="383">
        <f t="shared" ref="F69:L69" si="49">+E69+E70</f>
        <v>0</v>
      </c>
      <c r="G69" s="383">
        <f t="shared" si="49"/>
        <v>0</v>
      </c>
      <c r="H69" s="383">
        <f t="shared" si="49"/>
        <v>0</v>
      </c>
      <c r="I69" s="383">
        <f t="shared" si="49"/>
        <v>0</v>
      </c>
      <c r="J69" s="383">
        <f t="shared" si="49"/>
        <v>0</v>
      </c>
      <c r="K69" s="383">
        <f t="shared" si="49"/>
        <v>0</v>
      </c>
      <c r="L69" s="383">
        <f t="shared" si="49"/>
        <v>0</v>
      </c>
      <c r="M69" s="383">
        <f t="shared" ref="M69:BP69" si="50">+L69+L70</f>
        <v>0</v>
      </c>
      <c r="N69" s="383">
        <f t="shared" si="50"/>
        <v>0</v>
      </c>
      <c r="O69" s="383">
        <f t="shared" si="50"/>
        <v>0</v>
      </c>
      <c r="P69" s="383">
        <f t="shared" si="50"/>
        <v>0</v>
      </c>
      <c r="Q69" s="383">
        <f t="shared" si="37"/>
        <v>0</v>
      </c>
      <c r="R69" s="383">
        <f>+P69+P70</f>
        <v>0</v>
      </c>
      <c r="S69" s="383">
        <f t="shared" si="50"/>
        <v>0</v>
      </c>
      <c r="T69" s="383">
        <f t="shared" si="50"/>
        <v>0</v>
      </c>
      <c r="U69" s="383">
        <f t="shared" si="50"/>
        <v>0</v>
      </c>
      <c r="V69" s="383">
        <f t="shared" si="50"/>
        <v>0</v>
      </c>
      <c r="W69" s="383">
        <f t="shared" si="50"/>
        <v>0</v>
      </c>
      <c r="X69" s="383">
        <f t="shared" si="50"/>
        <v>0</v>
      </c>
      <c r="Y69" s="383">
        <f t="shared" si="50"/>
        <v>0</v>
      </c>
      <c r="Z69" s="383">
        <f t="shared" si="50"/>
        <v>0</v>
      </c>
      <c r="AA69" s="383">
        <f t="shared" si="50"/>
        <v>0</v>
      </c>
      <c r="AB69" s="383">
        <f t="shared" si="50"/>
        <v>0</v>
      </c>
      <c r="AC69" s="383">
        <f t="shared" si="50"/>
        <v>0</v>
      </c>
      <c r="AD69" s="383">
        <f t="shared" si="38"/>
        <v>0</v>
      </c>
      <c r="AE69" s="383">
        <f>+AC69+AC70</f>
        <v>0</v>
      </c>
      <c r="AF69" s="383">
        <f t="shared" si="50"/>
        <v>0</v>
      </c>
      <c r="AG69" s="383">
        <f t="shared" si="50"/>
        <v>0</v>
      </c>
      <c r="AH69" s="383">
        <f t="shared" si="50"/>
        <v>0</v>
      </c>
      <c r="AI69" s="383">
        <f t="shared" si="50"/>
        <v>0</v>
      </c>
      <c r="AJ69" s="383">
        <f t="shared" si="50"/>
        <v>0</v>
      </c>
      <c r="AK69" s="383">
        <f t="shared" si="50"/>
        <v>0</v>
      </c>
      <c r="AL69" s="383">
        <f t="shared" si="50"/>
        <v>0</v>
      </c>
      <c r="AM69" s="383">
        <f t="shared" si="50"/>
        <v>0</v>
      </c>
      <c r="AN69" s="383">
        <f t="shared" si="50"/>
        <v>0</v>
      </c>
      <c r="AO69" s="383">
        <f t="shared" si="50"/>
        <v>0</v>
      </c>
      <c r="AP69" s="383">
        <f t="shared" si="50"/>
        <v>0</v>
      </c>
      <c r="AQ69" s="383">
        <f t="shared" si="39"/>
        <v>0</v>
      </c>
      <c r="AR69" s="383">
        <f>+AP69+AP70</f>
        <v>0</v>
      </c>
      <c r="AS69" s="383">
        <f t="shared" si="50"/>
        <v>0</v>
      </c>
      <c r="AT69" s="383">
        <f t="shared" si="50"/>
        <v>0</v>
      </c>
      <c r="AU69" s="383">
        <f t="shared" si="50"/>
        <v>0</v>
      </c>
      <c r="AV69" s="383">
        <f t="shared" si="50"/>
        <v>0</v>
      </c>
      <c r="AW69" s="383">
        <f t="shared" si="50"/>
        <v>0</v>
      </c>
      <c r="AX69" s="383">
        <f t="shared" si="50"/>
        <v>0</v>
      </c>
      <c r="AY69" s="383">
        <f t="shared" si="50"/>
        <v>0</v>
      </c>
      <c r="AZ69" s="383">
        <f t="shared" si="50"/>
        <v>0</v>
      </c>
      <c r="BA69" s="383">
        <f t="shared" si="50"/>
        <v>0</v>
      </c>
      <c r="BB69" s="383">
        <f t="shared" si="50"/>
        <v>0</v>
      </c>
      <c r="BC69" s="383">
        <f t="shared" si="50"/>
        <v>0</v>
      </c>
      <c r="BD69" s="383">
        <f t="shared" si="40"/>
        <v>0</v>
      </c>
      <c r="BE69" s="383">
        <f>+BC69+BC70</f>
        <v>0</v>
      </c>
      <c r="BF69" s="383">
        <f t="shared" si="50"/>
        <v>0</v>
      </c>
      <c r="BG69" s="383">
        <f t="shared" si="50"/>
        <v>0</v>
      </c>
      <c r="BH69" s="383">
        <f t="shared" si="50"/>
        <v>0</v>
      </c>
      <c r="BI69" s="383">
        <f t="shared" si="50"/>
        <v>0</v>
      </c>
      <c r="BJ69" s="383">
        <f t="shared" si="50"/>
        <v>0</v>
      </c>
      <c r="BK69" s="383">
        <f t="shared" si="50"/>
        <v>0</v>
      </c>
      <c r="BL69" s="383">
        <f t="shared" si="50"/>
        <v>0</v>
      </c>
      <c r="BM69" s="383">
        <f t="shared" si="50"/>
        <v>0</v>
      </c>
      <c r="BN69" s="383">
        <f t="shared" si="50"/>
        <v>0</v>
      </c>
      <c r="BO69" s="383">
        <f t="shared" si="50"/>
        <v>0</v>
      </c>
      <c r="BP69" s="383">
        <f t="shared" si="50"/>
        <v>0</v>
      </c>
      <c r="BQ69" s="383">
        <f t="shared" si="41"/>
        <v>0</v>
      </c>
    </row>
    <row r="70" spans="2:69" s="381" customFormat="1">
      <c r="B70" s="377"/>
      <c r="C70" s="403" t="s">
        <v>256</v>
      </c>
      <c r="D70" s="403"/>
      <c r="E70" s="383">
        <f t="shared" ref="E70:BP70" si="51">E31</f>
        <v>0</v>
      </c>
      <c r="F70" s="383">
        <f t="shared" si="51"/>
        <v>0</v>
      </c>
      <c r="G70" s="383">
        <f t="shared" si="51"/>
        <v>0</v>
      </c>
      <c r="H70" s="383">
        <f t="shared" si="51"/>
        <v>0</v>
      </c>
      <c r="I70" s="383">
        <f t="shared" si="51"/>
        <v>0</v>
      </c>
      <c r="J70" s="383">
        <f t="shared" si="51"/>
        <v>0</v>
      </c>
      <c r="K70" s="383">
        <f t="shared" si="51"/>
        <v>0</v>
      </c>
      <c r="L70" s="383">
        <f t="shared" si="51"/>
        <v>0</v>
      </c>
      <c r="M70" s="383">
        <f t="shared" si="51"/>
        <v>0</v>
      </c>
      <c r="N70" s="383">
        <f t="shared" si="51"/>
        <v>0</v>
      </c>
      <c r="O70" s="383">
        <f t="shared" si="51"/>
        <v>0</v>
      </c>
      <c r="P70" s="383">
        <f t="shared" si="51"/>
        <v>0</v>
      </c>
      <c r="Q70" s="383">
        <f t="shared" si="37"/>
        <v>0</v>
      </c>
      <c r="R70" s="383">
        <f t="shared" si="51"/>
        <v>0</v>
      </c>
      <c r="S70" s="383">
        <f t="shared" si="51"/>
        <v>0</v>
      </c>
      <c r="T70" s="383">
        <f t="shared" si="51"/>
        <v>0</v>
      </c>
      <c r="U70" s="383">
        <f t="shared" si="51"/>
        <v>0</v>
      </c>
      <c r="V70" s="383">
        <f t="shared" si="51"/>
        <v>0</v>
      </c>
      <c r="W70" s="383">
        <f t="shared" si="51"/>
        <v>0</v>
      </c>
      <c r="X70" s="383">
        <f t="shared" si="51"/>
        <v>0</v>
      </c>
      <c r="Y70" s="383">
        <f t="shared" si="51"/>
        <v>0</v>
      </c>
      <c r="Z70" s="383">
        <f t="shared" si="51"/>
        <v>0</v>
      </c>
      <c r="AA70" s="383">
        <f t="shared" si="51"/>
        <v>0</v>
      </c>
      <c r="AB70" s="383">
        <f t="shared" si="51"/>
        <v>0</v>
      </c>
      <c r="AC70" s="383">
        <f t="shared" si="51"/>
        <v>0</v>
      </c>
      <c r="AD70" s="383">
        <f t="shared" si="38"/>
        <v>0</v>
      </c>
      <c r="AE70" s="383">
        <f t="shared" si="51"/>
        <v>0</v>
      </c>
      <c r="AF70" s="383">
        <f t="shared" si="51"/>
        <v>0</v>
      </c>
      <c r="AG70" s="383">
        <f t="shared" si="51"/>
        <v>0</v>
      </c>
      <c r="AH70" s="383">
        <f t="shared" si="51"/>
        <v>0</v>
      </c>
      <c r="AI70" s="383">
        <f t="shared" si="51"/>
        <v>0</v>
      </c>
      <c r="AJ70" s="383">
        <f t="shared" si="51"/>
        <v>0</v>
      </c>
      <c r="AK70" s="383">
        <f t="shared" si="51"/>
        <v>0</v>
      </c>
      <c r="AL70" s="383">
        <f t="shared" si="51"/>
        <v>0</v>
      </c>
      <c r="AM70" s="383">
        <f t="shared" si="51"/>
        <v>0</v>
      </c>
      <c r="AN70" s="383">
        <f t="shared" si="51"/>
        <v>0</v>
      </c>
      <c r="AO70" s="383">
        <f t="shared" si="51"/>
        <v>0</v>
      </c>
      <c r="AP70" s="383">
        <f t="shared" si="51"/>
        <v>0</v>
      </c>
      <c r="AQ70" s="383">
        <f t="shared" si="39"/>
        <v>0</v>
      </c>
      <c r="AR70" s="383">
        <f t="shared" si="51"/>
        <v>0</v>
      </c>
      <c r="AS70" s="383">
        <f t="shared" si="51"/>
        <v>0</v>
      </c>
      <c r="AT70" s="383">
        <f t="shared" si="51"/>
        <v>0</v>
      </c>
      <c r="AU70" s="383">
        <f t="shared" si="51"/>
        <v>0</v>
      </c>
      <c r="AV70" s="383">
        <f t="shared" si="51"/>
        <v>0</v>
      </c>
      <c r="AW70" s="383">
        <f t="shared" si="51"/>
        <v>0</v>
      </c>
      <c r="AX70" s="383">
        <f t="shared" si="51"/>
        <v>0</v>
      </c>
      <c r="AY70" s="383">
        <f t="shared" si="51"/>
        <v>0</v>
      </c>
      <c r="AZ70" s="383">
        <f t="shared" si="51"/>
        <v>0</v>
      </c>
      <c r="BA70" s="383">
        <f t="shared" si="51"/>
        <v>0</v>
      </c>
      <c r="BB70" s="383">
        <f t="shared" si="51"/>
        <v>0</v>
      </c>
      <c r="BC70" s="383">
        <f t="shared" si="51"/>
        <v>0</v>
      </c>
      <c r="BD70" s="383">
        <f t="shared" si="40"/>
        <v>0</v>
      </c>
      <c r="BE70" s="383">
        <f t="shared" si="51"/>
        <v>0</v>
      </c>
      <c r="BF70" s="383">
        <f t="shared" si="51"/>
        <v>0</v>
      </c>
      <c r="BG70" s="383">
        <f t="shared" si="51"/>
        <v>0</v>
      </c>
      <c r="BH70" s="383">
        <f t="shared" si="51"/>
        <v>0</v>
      </c>
      <c r="BI70" s="383">
        <f t="shared" si="51"/>
        <v>0</v>
      </c>
      <c r="BJ70" s="383">
        <f t="shared" si="51"/>
        <v>0</v>
      </c>
      <c r="BK70" s="383">
        <f t="shared" si="51"/>
        <v>0</v>
      </c>
      <c r="BL70" s="383">
        <f t="shared" si="51"/>
        <v>0</v>
      </c>
      <c r="BM70" s="383">
        <f t="shared" si="51"/>
        <v>0</v>
      </c>
      <c r="BN70" s="383">
        <f t="shared" si="51"/>
        <v>0</v>
      </c>
      <c r="BO70" s="383">
        <f t="shared" si="51"/>
        <v>0</v>
      </c>
      <c r="BP70" s="383">
        <f t="shared" si="51"/>
        <v>0</v>
      </c>
      <c r="BQ70" s="383">
        <f t="shared" si="41"/>
        <v>0</v>
      </c>
    </row>
    <row r="71" spans="2:69" s="381" customFormat="1">
      <c r="B71" s="377"/>
      <c r="C71" s="382" t="s">
        <v>257</v>
      </c>
      <c r="D71" s="382"/>
      <c r="E71" s="395">
        <f t="shared" ref="E71:AL71" si="52">SUM(E68:E70)</f>
        <v>0</v>
      </c>
      <c r="F71" s="395">
        <f t="shared" si="52"/>
        <v>0</v>
      </c>
      <c r="G71" s="395">
        <f t="shared" si="52"/>
        <v>0</v>
      </c>
      <c r="H71" s="395">
        <f t="shared" si="52"/>
        <v>0</v>
      </c>
      <c r="I71" s="395">
        <f t="shared" si="52"/>
        <v>0</v>
      </c>
      <c r="J71" s="395">
        <f t="shared" si="52"/>
        <v>0</v>
      </c>
      <c r="K71" s="395">
        <f t="shared" si="52"/>
        <v>0</v>
      </c>
      <c r="L71" s="395">
        <f t="shared" si="52"/>
        <v>0</v>
      </c>
      <c r="M71" s="395">
        <f t="shared" si="52"/>
        <v>0</v>
      </c>
      <c r="N71" s="395">
        <f t="shared" si="52"/>
        <v>0</v>
      </c>
      <c r="O71" s="395">
        <f t="shared" si="52"/>
        <v>0</v>
      </c>
      <c r="P71" s="395">
        <f t="shared" si="52"/>
        <v>0</v>
      </c>
      <c r="Q71" s="395">
        <f t="shared" si="37"/>
        <v>0</v>
      </c>
      <c r="R71" s="395">
        <f t="shared" si="52"/>
        <v>0</v>
      </c>
      <c r="S71" s="395">
        <f t="shared" si="52"/>
        <v>0</v>
      </c>
      <c r="T71" s="395">
        <f t="shared" si="52"/>
        <v>0</v>
      </c>
      <c r="U71" s="395">
        <f t="shared" si="52"/>
        <v>0</v>
      </c>
      <c r="V71" s="395">
        <f t="shared" si="52"/>
        <v>0</v>
      </c>
      <c r="W71" s="395">
        <f t="shared" si="52"/>
        <v>0</v>
      </c>
      <c r="X71" s="395">
        <f t="shared" si="52"/>
        <v>0</v>
      </c>
      <c r="Y71" s="395">
        <f t="shared" si="52"/>
        <v>0</v>
      </c>
      <c r="Z71" s="395">
        <f t="shared" si="52"/>
        <v>0</v>
      </c>
      <c r="AA71" s="395">
        <f t="shared" si="52"/>
        <v>0</v>
      </c>
      <c r="AB71" s="395">
        <f t="shared" si="52"/>
        <v>0</v>
      </c>
      <c r="AC71" s="395">
        <f t="shared" si="52"/>
        <v>0</v>
      </c>
      <c r="AD71" s="395">
        <f t="shared" si="38"/>
        <v>0</v>
      </c>
      <c r="AE71" s="395">
        <f t="shared" si="52"/>
        <v>0</v>
      </c>
      <c r="AF71" s="395">
        <f t="shared" si="52"/>
        <v>0</v>
      </c>
      <c r="AG71" s="395">
        <f t="shared" si="52"/>
        <v>0</v>
      </c>
      <c r="AH71" s="395">
        <f t="shared" si="52"/>
        <v>0</v>
      </c>
      <c r="AI71" s="395">
        <f t="shared" si="52"/>
        <v>0</v>
      </c>
      <c r="AJ71" s="395">
        <f t="shared" si="52"/>
        <v>0</v>
      </c>
      <c r="AK71" s="395">
        <f t="shared" si="52"/>
        <v>0</v>
      </c>
      <c r="AL71" s="395">
        <f t="shared" si="52"/>
        <v>0</v>
      </c>
      <c r="AM71" s="395">
        <f t="shared" ref="AM71:BP71" si="53">SUM(AM68:AM70)</f>
        <v>0</v>
      </c>
      <c r="AN71" s="395">
        <f t="shared" si="53"/>
        <v>0</v>
      </c>
      <c r="AO71" s="395">
        <f t="shared" si="53"/>
        <v>0</v>
      </c>
      <c r="AP71" s="395">
        <f t="shared" si="53"/>
        <v>0</v>
      </c>
      <c r="AQ71" s="395">
        <f t="shared" si="39"/>
        <v>0</v>
      </c>
      <c r="AR71" s="395">
        <f t="shared" si="53"/>
        <v>0</v>
      </c>
      <c r="AS71" s="395">
        <f t="shared" si="53"/>
        <v>0</v>
      </c>
      <c r="AT71" s="395">
        <f t="shared" si="53"/>
        <v>0</v>
      </c>
      <c r="AU71" s="395">
        <f t="shared" si="53"/>
        <v>0</v>
      </c>
      <c r="AV71" s="395">
        <f t="shared" si="53"/>
        <v>0</v>
      </c>
      <c r="AW71" s="395">
        <f t="shared" si="53"/>
        <v>0</v>
      </c>
      <c r="AX71" s="395">
        <f t="shared" si="53"/>
        <v>0</v>
      </c>
      <c r="AY71" s="395">
        <f t="shared" si="53"/>
        <v>0</v>
      </c>
      <c r="AZ71" s="395">
        <f t="shared" si="53"/>
        <v>0</v>
      </c>
      <c r="BA71" s="395">
        <f t="shared" si="53"/>
        <v>0</v>
      </c>
      <c r="BB71" s="395">
        <f t="shared" si="53"/>
        <v>0</v>
      </c>
      <c r="BC71" s="395">
        <f t="shared" si="53"/>
        <v>0</v>
      </c>
      <c r="BD71" s="395">
        <f t="shared" si="40"/>
        <v>0</v>
      </c>
      <c r="BE71" s="395">
        <f t="shared" si="53"/>
        <v>0</v>
      </c>
      <c r="BF71" s="395">
        <f t="shared" si="53"/>
        <v>0</v>
      </c>
      <c r="BG71" s="395">
        <f t="shared" si="53"/>
        <v>0</v>
      </c>
      <c r="BH71" s="395">
        <f t="shared" si="53"/>
        <v>0</v>
      </c>
      <c r="BI71" s="395">
        <f t="shared" si="53"/>
        <v>0</v>
      </c>
      <c r="BJ71" s="395">
        <f t="shared" si="53"/>
        <v>0</v>
      </c>
      <c r="BK71" s="395">
        <f t="shared" si="53"/>
        <v>0</v>
      </c>
      <c r="BL71" s="395">
        <f t="shared" si="53"/>
        <v>0</v>
      </c>
      <c r="BM71" s="395">
        <f t="shared" si="53"/>
        <v>0</v>
      </c>
      <c r="BN71" s="395">
        <f t="shared" si="53"/>
        <v>0</v>
      </c>
      <c r="BO71" s="395">
        <f t="shared" si="53"/>
        <v>0</v>
      </c>
      <c r="BP71" s="395">
        <f t="shared" si="53"/>
        <v>0</v>
      </c>
      <c r="BQ71" s="395">
        <f t="shared" si="41"/>
        <v>0</v>
      </c>
    </row>
    <row r="72" spans="2:69" s="381" customFormat="1">
      <c r="B72" s="377"/>
      <c r="C72" s="418"/>
      <c r="D72" s="418"/>
      <c r="E72" s="383"/>
      <c r="F72" s="383"/>
      <c r="G72" s="383"/>
      <c r="H72" s="383"/>
      <c r="I72" s="383"/>
      <c r="J72" s="383"/>
      <c r="K72" s="383"/>
      <c r="L72" s="383"/>
      <c r="M72" s="383"/>
      <c r="N72" s="383"/>
      <c r="O72" s="383"/>
      <c r="P72" s="383"/>
      <c r="Q72" s="383"/>
      <c r="R72" s="383"/>
      <c r="S72" s="383"/>
      <c r="T72" s="383"/>
      <c r="U72" s="383"/>
      <c r="V72" s="383"/>
      <c r="W72" s="383"/>
      <c r="X72" s="383"/>
      <c r="Y72" s="383"/>
      <c r="Z72" s="383"/>
      <c r="AA72" s="383"/>
      <c r="AB72" s="383"/>
      <c r="AC72" s="383"/>
      <c r="AD72" s="383"/>
      <c r="AE72" s="383"/>
      <c r="AF72" s="383"/>
      <c r="AG72" s="383"/>
      <c r="AH72" s="383"/>
      <c r="AI72" s="383"/>
      <c r="AJ72" s="383"/>
      <c r="AK72" s="383"/>
      <c r="AL72" s="383"/>
      <c r="AM72" s="383"/>
      <c r="AN72" s="383"/>
      <c r="AO72" s="383"/>
      <c r="AP72" s="383"/>
      <c r="AQ72" s="383"/>
      <c r="AR72" s="383"/>
      <c r="AS72" s="383"/>
      <c r="AT72" s="383"/>
      <c r="AU72" s="383"/>
      <c r="AV72" s="383"/>
      <c r="AW72" s="383"/>
      <c r="AX72" s="383"/>
      <c r="AY72" s="383"/>
      <c r="AZ72" s="383"/>
      <c r="BA72" s="383"/>
      <c r="BB72" s="383"/>
      <c r="BC72" s="383"/>
      <c r="BD72" s="383"/>
      <c r="BE72" s="383"/>
      <c r="BF72" s="383"/>
      <c r="BG72" s="383"/>
      <c r="BH72" s="383"/>
      <c r="BI72" s="383"/>
      <c r="BJ72" s="383"/>
      <c r="BK72" s="383"/>
      <c r="BL72" s="383"/>
      <c r="BM72" s="383"/>
      <c r="BN72" s="383"/>
      <c r="BO72" s="383"/>
      <c r="BP72" s="383"/>
      <c r="BQ72" s="383"/>
    </row>
    <row r="73" spans="2:69" s="381" customFormat="1">
      <c r="B73" s="377"/>
      <c r="C73" s="423" t="s">
        <v>258</v>
      </c>
      <c r="D73" s="423"/>
      <c r="E73" s="420">
        <f t="shared" ref="E73:AL73" si="54">+E65+E71</f>
        <v>0</v>
      </c>
      <c r="F73" s="420">
        <f t="shared" si="54"/>
        <v>0</v>
      </c>
      <c r="G73" s="420">
        <f t="shared" si="54"/>
        <v>0</v>
      </c>
      <c r="H73" s="420">
        <f t="shared" si="54"/>
        <v>0</v>
      </c>
      <c r="I73" s="420">
        <f t="shared" si="54"/>
        <v>0</v>
      </c>
      <c r="J73" s="420">
        <f t="shared" si="54"/>
        <v>0</v>
      </c>
      <c r="K73" s="420">
        <f t="shared" si="54"/>
        <v>0</v>
      </c>
      <c r="L73" s="420">
        <f t="shared" si="54"/>
        <v>0</v>
      </c>
      <c r="M73" s="420">
        <f t="shared" si="54"/>
        <v>0</v>
      </c>
      <c r="N73" s="420">
        <f t="shared" si="54"/>
        <v>0</v>
      </c>
      <c r="O73" s="420">
        <f t="shared" si="54"/>
        <v>0</v>
      </c>
      <c r="P73" s="420">
        <f t="shared" si="54"/>
        <v>0</v>
      </c>
      <c r="Q73" s="420">
        <f>P73</f>
        <v>0</v>
      </c>
      <c r="R73" s="420">
        <f t="shared" si="54"/>
        <v>0</v>
      </c>
      <c r="S73" s="420">
        <f t="shared" si="54"/>
        <v>0</v>
      </c>
      <c r="T73" s="420">
        <f t="shared" si="54"/>
        <v>0</v>
      </c>
      <c r="U73" s="420">
        <f t="shared" si="54"/>
        <v>0</v>
      </c>
      <c r="V73" s="420">
        <f t="shared" si="54"/>
        <v>0</v>
      </c>
      <c r="W73" s="420">
        <f t="shared" si="54"/>
        <v>0</v>
      </c>
      <c r="X73" s="420">
        <f t="shared" si="54"/>
        <v>0</v>
      </c>
      <c r="Y73" s="420">
        <f t="shared" si="54"/>
        <v>0</v>
      </c>
      <c r="Z73" s="420">
        <f t="shared" si="54"/>
        <v>0</v>
      </c>
      <c r="AA73" s="420">
        <f t="shared" si="54"/>
        <v>0</v>
      </c>
      <c r="AB73" s="420">
        <f t="shared" si="54"/>
        <v>0</v>
      </c>
      <c r="AC73" s="420">
        <f t="shared" si="54"/>
        <v>0</v>
      </c>
      <c r="AD73" s="420">
        <f>AC73</f>
        <v>0</v>
      </c>
      <c r="AE73" s="420">
        <f t="shared" si="54"/>
        <v>0</v>
      </c>
      <c r="AF73" s="420">
        <f t="shared" si="54"/>
        <v>0</v>
      </c>
      <c r="AG73" s="420">
        <f t="shared" si="54"/>
        <v>0</v>
      </c>
      <c r="AH73" s="420">
        <f t="shared" si="54"/>
        <v>0</v>
      </c>
      <c r="AI73" s="420">
        <f t="shared" si="54"/>
        <v>0</v>
      </c>
      <c r="AJ73" s="420">
        <f t="shared" si="54"/>
        <v>0</v>
      </c>
      <c r="AK73" s="420">
        <f t="shared" si="54"/>
        <v>0</v>
      </c>
      <c r="AL73" s="420">
        <f t="shared" si="54"/>
        <v>0</v>
      </c>
      <c r="AM73" s="420">
        <f t="shared" ref="AM73:BP73" si="55">+AM65+AM71</f>
        <v>0</v>
      </c>
      <c r="AN73" s="420">
        <f t="shared" si="55"/>
        <v>0</v>
      </c>
      <c r="AO73" s="420">
        <f t="shared" si="55"/>
        <v>0</v>
      </c>
      <c r="AP73" s="420">
        <f t="shared" si="55"/>
        <v>0</v>
      </c>
      <c r="AQ73" s="420">
        <f>AP73</f>
        <v>0</v>
      </c>
      <c r="AR73" s="420">
        <f t="shared" si="55"/>
        <v>0</v>
      </c>
      <c r="AS73" s="420">
        <f t="shared" si="55"/>
        <v>0</v>
      </c>
      <c r="AT73" s="420">
        <f t="shared" si="55"/>
        <v>0</v>
      </c>
      <c r="AU73" s="420">
        <f t="shared" si="55"/>
        <v>0</v>
      </c>
      <c r="AV73" s="420">
        <f t="shared" si="55"/>
        <v>0</v>
      </c>
      <c r="AW73" s="420">
        <f t="shared" si="55"/>
        <v>0</v>
      </c>
      <c r="AX73" s="420">
        <f t="shared" si="55"/>
        <v>0</v>
      </c>
      <c r="AY73" s="420">
        <f t="shared" si="55"/>
        <v>0</v>
      </c>
      <c r="AZ73" s="420">
        <f t="shared" si="55"/>
        <v>0</v>
      </c>
      <c r="BA73" s="420">
        <f t="shared" si="55"/>
        <v>0</v>
      </c>
      <c r="BB73" s="420">
        <f t="shared" si="55"/>
        <v>0</v>
      </c>
      <c r="BC73" s="420">
        <f t="shared" si="55"/>
        <v>0</v>
      </c>
      <c r="BD73" s="420">
        <f>BC73</f>
        <v>0</v>
      </c>
      <c r="BE73" s="420">
        <f t="shared" si="55"/>
        <v>0</v>
      </c>
      <c r="BF73" s="420">
        <f t="shared" si="55"/>
        <v>0</v>
      </c>
      <c r="BG73" s="420">
        <f t="shared" si="55"/>
        <v>0</v>
      </c>
      <c r="BH73" s="420">
        <f t="shared" si="55"/>
        <v>0</v>
      </c>
      <c r="BI73" s="420">
        <f t="shared" si="55"/>
        <v>0</v>
      </c>
      <c r="BJ73" s="420">
        <f t="shared" si="55"/>
        <v>0</v>
      </c>
      <c r="BK73" s="420">
        <f t="shared" si="55"/>
        <v>0</v>
      </c>
      <c r="BL73" s="420">
        <f t="shared" si="55"/>
        <v>0</v>
      </c>
      <c r="BM73" s="420">
        <f t="shared" si="55"/>
        <v>0</v>
      </c>
      <c r="BN73" s="420">
        <f t="shared" si="55"/>
        <v>0</v>
      </c>
      <c r="BO73" s="420">
        <f t="shared" si="55"/>
        <v>0</v>
      </c>
      <c r="BP73" s="420">
        <f t="shared" si="55"/>
        <v>0</v>
      </c>
      <c r="BQ73" s="420">
        <f>BP73</f>
        <v>0</v>
      </c>
    </row>
    <row r="74" spans="2:69" s="381" customFormat="1">
      <c r="B74" s="377"/>
      <c r="C74" s="462"/>
      <c r="D74" s="462"/>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3"/>
      <c r="AK74" s="383"/>
      <c r="AL74" s="383"/>
      <c r="AM74" s="383"/>
      <c r="AN74" s="383"/>
      <c r="AO74" s="383"/>
      <c r="AP74" s="383"/>
      <c r="AQ74" s="383"/>
      <c r="AR74" s="383"/>
      <c r="AS74" s="383"/>
      <c r="AT74" s="383"/>
      <c r="AU74" s="383"/>
      <c r="AV74" s="383"/>
      <c r="AW74" s="383"/>
      <c r="AX74" s="383"/>
      <c r="AY74" s="383"/>
      <c r="AZ74" s="383"/>
      <c r="BA74" s="383"/>
      <c r="BB74" s="383"/>
      <c r="BC74" s="383"/>
      <c r="BD74" s="383"/>
      <c r="BE74" s="383"/>
      <c r="BF74" s="383"/>
      <c r="BG74" s="383"/>
      <c r="BH74" s="383"/>
      <c r="BI74" s="383"/>
      <c r="BJ74" s="383"/>
      <c r="BK74" s="383"/>
      <c r="BL74" s="383"/>
      <c r="BM74" s="383"/>
      <c r="BN74" s="383"/>
      <c r="BO74" s="383"/>
      <c r="BP74" s="383"/>
      <c r="BQ74" s="383"/>
    </row>
    <row r="75" spans="2:69" s="381" customFormat="1" ht="12" thickBot="1">
      <c r="B75" s="369"/>
      <c r="C75" s="305"/>
      <c r="D75" s="305"/>
      <c r="E75" s="426"/>
      <c r="F75" s="426"/>
      <c r="G75" s="426"/>
      <c r="H75" s="426"/>
      <c r="I75" s="426"/>
      <c r="J75" s="426"/>
      <c r="K75" s="426"/>
      <c r="L75" s="426"/>
      <c r="M75" s="426"/>
      <c r="N75" s="426"/>
      <c r="O75" s="426"/>
      <c r="P75" s="426"/>
      <c r="Q75" s="426"/>
      <c r="R75" s="426"/>
      <c r="S75" s="426"/>
      <c r="T75" s="426"/>
      <c r="U75" s="426"/>
      <c r="V75" s="426"/>
      <c r="W75" s="426"/>
      <c r="X75" s="426"/>
      <c r="Y75" s="426"/>
      <c r="Z75" s="426"/>
      <c r="AA75" s="426"/>
      <c r="AB75" s="426"/>
      <c r="AC75" s="426"/>
      <c r="AD75" s="426"/>
      <c r="AE75" s="426"/>
      <c r="AF75" s="426"/>
      <c r="AG75" s="426"/>
      <c r="AH75" s="426"/>
      <c r="AI75" s="426"/>
      <c r="AJ75" s="426"/>
      <c r="AK75" s="426"/>
      <c r="AL75" s="426"/>
      <c r="AM75" s="426"/>
      <c r="AN75" s="426"/>
      <c r="AO75" s="426"/>
      <c r="AP75" s="426"/>
      <c r="AQ75" s="426"/>
      <c r="AR75" s="426"/>
      <c r="AS75" s="426"/>
      <c r="AT75" s="426"/>
      <c r="AU75" s="426"/>
      <c r="AV75" s="426"/>
      <c r="AW75" s="426"/>
      <c r="AX75" s="426"/>
      <c r="AY75" s="426"/>
      <c r="AZ75" s="426"/>
      <c r="BA75" s="426"/>
      <c r="BB75" s="426"/>
      <c r="BC75" s="426"/>
      <c r="BD75" s="426"/>
      <c r="BE75" s="426"/>
      <c r="BF75" s="426"/>
      <c r="BG75" s="426"/>
      <c r="BH75" s="426"/>
      <c r="BI75" s="426"/>
      <c r="BJ75" s="426"/>
      <c r="BK75" s="426"/>
      <c r="BL75" s="426"/>
      <c r="BM75" s="426"/>
      <c r="BN75" s="426"/>
      <c r="BO75" s="426"/>
      <c r="BP75" s="426"/>
      <c r="BQ75" s="426"/>
    </row>
    <row r="76" spans="2:69" s="381" customFormat="1" ht="13.5" thickBot="1">
      <c r="B76" s="377"/>
      <c r="C76" s="427">
        <f>C35</f>
        <v>0</v>
      </c>
      <c r="D76" s="429"/>
      <c r="E76" s="383"/>
      <c r="F76" s="383"/>
      <c r="G76" s="383"/>
      <c r="H76" s="383"/>
      <c r="I76" s="383"/>
      <c r="J76" s="383"/>
      <c r="K76" s="383"/>
      <c r="L76" s="383"/>
      <c r="M76" s="383"/>
      <c r="N76" s="383"/>
      <c r="O76" s="383"/>
      <c r="P76" s="383"/>
      <c r="Q76" s="383"/>
      <c r="R76" s="383"/>
      <c r="S76" s="383"/>
      <c r="T76" s="383"/>
      <c r="U76" s="383"/>
      <c r="V76" s="383"/>
      <c r="W76" s="383"/>
      <c r="X76" s="383"/>
      <c r="Y76" s="383"/>
      <c r="Z76" s="383"/>
      <c r="AA76" s="383"/>
      <c r="AB76" s="383"/>
      <c r="AC76" s="383"/>
      <c r="AD76" s="383"/>
      <c r="AE76" s="383"/>
      <c r="AF76" s="383"/>
      <c r="AG76" s="383"/>
      <c r="AH76" s="383"/>
      <c r="AI76" s="383"/>
      <c r="AJ76" s="383"/>
      <c r="AK76" s="383"/>
      <c r="AL76" s="383"/>
      <c r="AM76" s="383"/>
      <c r="AN76" s="383"/>
      <c r="AO76" s="383"/>
      <c r="AP76" s="383"/>
      <c r="AQ76" s="383"/>
      <c r="AR76" s="383"/>
      <c r="AS76" s="383"/>
      <c r="AT76" s="383"/>
      <c r="AU76" s="383"/>
      <c r="AV76" s="383"/>
      <c r="AW76" s="383"/>
      <c r="AX76" s="383"/>
      <c r="AY76" s="383"/>
      <c r="AZ76" s="383"/>
      <c r="BA76" s="383"/>
      <c r="BB76" s="383"/>
      <c r="BC76" s="383"/>
      <c r="BD76" s="383"/>
      <c r="BE76" s="383"/>
      <c r="BF76" s="383"/>
      <c r="BG76" s="383"/>
      <c r="BH76" s="383"/>
      <c r="BI76" s="383"/>
      <c r="BJ76" s="383"/>
      <c r="BK76" s="383"/>
      <c r="BL76" s="383"/>
      <c r="BM76" s="383"/>
      <c r="BN76" s="383"/>
      <c r="BO76" s="383"/>
      <c r="BP76" s="383"/>
      <c r="BQ76" s="383"/>
    </row>
    <row r="77" spans="2:69" s="381" customFormat="1">
      <c r="B77" s="377"/>
      <c r="C77" s="378" t="s">
        <v>259</v>
      </c>
      <c r="D77" s="429"/>
      <c r="E77" s="383"/>
      <c r="F77" s="383"/>
      <c r="G77" s="383"/>
      <c r="H77" s="383"/>
      <c r="I77" s="383"/>
      <c r="J77" s="383"/>
      <c r="K77" s="383"/>
      <c r="L77" s="383"/>
      <c r="M77" s="383"/>
      <c r="N77" s="383"/>
      <c r="O77" s="383"/>
      <c r="P77" s="383"/>
      <c r="Q77" s="383"/>
      <c r="R77" s="383"/>
      <c r="S77" s="383"/>
      <c r="T77" s="383"/>
      <c r="U77" s="383"/>
      <c r="V77" s="383"/>
      <c r="W77" s="383"/>
      <c r="X77" s="383"/>
      <c r="Y77" s="383"/>
      <c r="Z77" s="383"/>
      <c r="AA77" s="383"/>
      <c r="AB77" s="383"/>
      <c r="AC77" s="383"/>
      <c r="AD77" s="383"/>
      <c r="AE77" s="383"/>
      <c r="AF77" s="383"/>
      <c r="AG77" s="383"/>
      <c r="AH77" s="383"/>
      <c r="AI77" s="383"/>
      <c r="AJ77" s="383"/>
      <c r="AK77" s="383"/>
      <c r="AL77" s="383"/>
      <c r="AM77" s="383"/>
      <c r="AN77" s="383"/>
      <c r="AO77" s="383"/>
      <c r="AP77" s="383"/>
      <c r="AQ77" s="383"/>
      <c r="AR77" s="383"/>
      <c r="AS77" s="383"/>
      <c r="AT77" s="383"/>
      <c r="AU77" s="383"/>
      <c r="AV77" s="383"/>
      <c r="AW77" s="383"/>
      <c r="AX77" s="383"/>
      <c r="AY77" s="383"/>
      <c r="AZ77" s="383"/>
      <c r="BA77" s="383"/>
      <c r="BB77" s="383"/>
      <c r="BC77" s="383"/>
      <c r="BD77" s="383"/>
      <c r="BE77" s="383"/>
      <c r="BF77" s="383"/>
      <c r="BG77" s="383"/>
      <c r="BH77" s="383"/>
      <c r="BI77" s="383"/>
      <c r="BJ77" s="383"/>
      <c r="BK77" s="383"/>
      <c r="BL77" s="383"/>
      <c r="BM77" s="383"/>
      <c r="BN77" s="383"/>
      <c r="BO77" s="383"/>
      <c r="BP77" s="383"/>
      <c r="BQ77" s="383"/>
    </row>
    <row r="78" spans="2:69" s="381" customFormat="1" hidden="1">
      <c r="B78" s="377"/>
      <c r="C78" s="430"/>
      <c r="D78" s="430"/>
      <c r="E78" s="383"/>
      <c r="F78" s="383"/>
      <c r="G78" s="383"/>
      <c r="H78" s="383"/>
      <c r="I78" s="383"/>
      <c r="J78" s="383"/>
      <c r="K78" s="383"/>
      <c r="L78" s="383"/>
      <c r="M78" s="383"/>
      <c r="N78" s="383"/>
      <c r="O78" s="383"/>
      <c r="P78" s="383"/>
      <c r="Q78" s="383"/>
      <c r="R78" s="383"/>
      <c r="S78" s="383"/>
      <c r="T78" s="383"/>
      <c r="U78" s="383"/>
      <c r="V78" s="383"/>
      <c r="W78" s="383"/>
      <c r="X78" s="383"/>
      <c r="Y78" s="383"/>
      <c r="Z78" s="383"/>
      <c r="AA78" s="383"/>
      <c r="AB78" s="383"/>
      <c r="AC78" s="383"/>
      <c r="AD78" s="383"/>
      <c r="AE78" s="383"/>
      <c r="AF78" s="383"/>
      <c r="AG78" s="383"/>
      <c r="AH78" s="383"/>
      <c r="AI78" s="383"/>
      <c r="AJ78" s="383"/>
      <c r="AK78" s="383"/>
      <c r="AL78" s="383"/>
      <c r="AM78" s="383"/>
      <c r="AN78" s="383"/>
      <c r="AO78" s="383"/>
      <c r="AP78" s="383"/>
      <c r="AQ78" s="383"/>
      <c r="AR78" s="383"/>
      <c r="AS78" s="383"/>
      <c r="AT78" s="383"/>
      <c r="AU78" s="383"/>
      <c r="AV78" s="383"/>
      <c r="AW78" s="383"/>
      <c r="AX78" s="383"/>
      <c r="AY78" s="383"/>
      <c r="AZ78" s="383"/>
      <c r="BA78" s="383"/>
      <c r="BB78" s="383"/>
      <c r="BC78" s="383"/>
      <c r="BD78" s="383"/>
      <c r="BE78" s="383"/>
      <c r="BF78" s="383"/>
      <c r="BG78" s="383"/>
      <c r="BH78" s="383"/>
      <c r="BI78" s="383"/>
      <c r="BJ78" s="383"/>
      <c r="BK78" s="383"/>
      <c r="BL78" s="383"/>
      <c r="BM78" s="383"/>
      <c r="BN78" s="383"/>
      <c r="BO78" s="383"/>
      <c r="BP78" s="383"/>
      <c r="BQ78" s="383"/>
    </row>
    <row r="79" spans="2:69" s="381" customFormat="1" hidden="1">
      <c r="B79" s="377"/>
      <c r="C79" s="431"/>
      <c r="D79" s="431"/>
      <c r="E79" s="383"/>
      <c r="F79" s="383"/>
      <c r="G79" s="383"/>
      <c r="H79" s="383"/>
      <c r="I79" s="383"/>
      <c r="J79" s="383"/>
      <c r="K79" s="383"/>
      <c r="L79" s="383"/>
      <c r="M79" s="383"/>
      <c r="N79" s="383"/>
      <c r="O79" s="383"/>
      <c r="P79" s="383"/>
      <c r="Q79" s="383"/>
      <c r="R79" s="383"/>
      <c r="S79" s="383"/>
      <c r="T79" s="383"/>
      <c r="U79" s="383"/>
      <c r="V79" s="383"/>
      <c r="W79" s="383"/>
      <c r="X79" s="383"/>
      <c r="Y79" s="383"/>
      <c r="Z79" s="383"/>
      <c r="AA79" s="383"/>
      <c r="AB79" s="383"/>
      <c r="AC79" s="383"/>
      <c r="AD79" s="383"/>
      <c r="AE79" s="383"/>
      <c r="AF79" s="383"/>
      <c r="AG79" s="383"/>
      <c r="AH79" s="383"/>
      <c r="AI79" s="383"/>
      <c r="AJ79" s="383"/>
      <c r="AK79" s="383"/>
      <c r="AL79" s="383"/>
      <c r="AM79" s="383"/>
      <c r="AN79" s="383"/>
      <c r="AO79" s="383"/>
      <c r="AP79" s="383"/>
      <c r="AQ79" s="383"/>
      <c r="AR79" s="383"/>
      <c r="AS79" s="383"/>
      <c r="AT79" s="383"/>
      <c r="AU79" s="383"/>
      <c r="AV79" s="383"/>
      <c r="AW79" s="383"/>
      <c r="AX79" s="383"/>
      <c r="AY79" s="383"/>
      <c r="AZ79" s="383"/>
      <c r="BA79" s="383"/>
      <c r="BB79" s="383"/>
      <c r="BC79" s="383"/>
      <c r="BD79" s="383"/>
      <c r="BE79" s="383"/>
      <c r="BF79" s="383"/>
      <c r="BG79" s="383"/>
      <c r="BH79" s="383"/>
      <c r="BI79" s="383"/>
      <c r="BJ79" s="383"/>
      <c r="BK79" s="383"/>
      <c r="BL79" s="383"/>
      <c r="BM79" s="383"/>
      <c r="BN79" s="383"/>
      <c r="BO79" s="383"/>
      <c r="BP79" s="383"/>
      <c r="BQ79" s="383"/>
    </row>
    <row r="80" spans="2:69" s="381" customFormat="1">
      <c r="B80" s="377"/>
      <c r="C80" s="418" t="s">
        <v>260</v>
      </c>
      <c r="D80" s="418"/>
      <c r="E80" s="383">
        <f>+E31</f>
        <v>0</v>
      </c>
      <c r="F80" s="383">
        <f>+F31</f>
        <v>0</v>
      </c>
      <c r="G80" s="383">
        <f>+G31</f>
        <v>0</v>
      </c>
      <c r="H80" s="383">
        <f>+H31</f>
        <v>0</v>
      </c>
      <c r="I80" s="383">
        <f>+I31</f>
        <v>0</v>
      </c>
      <c r="J80" s="383">
        <f t="shared" ref="J80:BQ80" si="56">+J31</f>
        <v>0</v>
      </c>
      <c r="K80" s="383">
        <f t="shared" si="56"/>
        <v>0</v>
      </c>
      <c r="L80" s="383">
        <f t="shared" si="56"/>
        <v>0</v>
      </c>
      <c r="M80" s="383">
        <f t="shared" si="56"/>
        <v>0</v>
      </c>
      <c r="N80" s="383">
        <f t="shared" si="56"/>
        <v>0</v>
      </c>
      <c r="O80" s="383">
        <f t="shared" si="56"/>
        <v>0</v>
      </c>
      <c r="P80" s="383">
        <f t="shared" si="56"/>
        <v>0</v>
      </c>
      <c r="Q80" s="383">
        <f>+Q31</f>
        <v>0</v>
      </c>
      <c r="R80" s="383">
        <f t="shared" si="56"/>
        <v>0</v>
      </c>
      <c r="S80" s="383">
        <f t="shared" si="56"/>
        <v>0</v>
      </c>
      <c r="T80" s="383">
        <f t="shared" si="56"/>
        <v>0</v>
      </c>
      <c r="U80" s="383">
        <f t="shared" si="56"/>
        <v>0</v>
      </c>
      <c r="V80" s="383">
        <f t="shared" si="56"/>
        <v>0</v>
      </c>
      <c r="W80" s="383">
        <f t="shared" si="56"/>
        <v>0</v>
      </c>
      <c r="X80" s="383">
        <f t="shared" si="56"/>
        <v>0</v>
      </c>
      <c r="Y80" s="383">
        <f t="shared" si="56"/>
        <v>0</v>
      </c>
      <c r="Z80" s="383">
        <f t="shared" si="56"/>
        <v>0</v>
      </c>
      <c r="AA80" s="383">
        <f t="shared" si="56"/>
        <v>0</v>
      </c>
      <c r="AB80" s="383">
        <f t="shared" si="56"/>
        <v>0</v>
      </c>
      <c r="AC80" s="383">
        <f t="shared" si="56"/>
        <v>0</v>
      </c>
      <c r="AD80" s="383">
        <f t="shared" si="56"/>
        <v>0</v>
      </c>
      <c r="AE80" s="383">
        <f t="shared" si="56"/>
        <v>0</v>
      </c>
      <c r="AF80" s="383">
        <f t="shared" si="56"/>
        <v>0</v>
      </c>
      <c r="AG80" s="383">
        <f t="shared" si="56"/>
        <v>0</v>
      </c>
      <c r="AH80" s="383">
        <f t="shared" si="56"/>
        <v>0</v>
      </c>
      <c r="AI80" s="383">
        <f t="shared" si="56"/>
        <v>0</v>
      </c>
      <c r="AJ80" s="383">
        <f t="shared" si="56"/>
        <v>0</v>
      </c>
      <c r="AK80" s="383">
        <f t="shared" si="56"/>
        <v>0</v>
      </c>
      <c r="AL80" s="383">
        <f t="shared" si="56"/>
        <v>0</v>
      </c>
      <c r="AM80" s="383">
        <f t="shared" si="56"/>
        <v>0</v>
      </c>
      <c r="AN80" s="383">
        <f t="shared" si="56"/>
        <v>0</v>
      </c>
      <c r="AO80" s="383">
        <f t="shared" si="56"/>
        <v>0</v>
      </c>
      <c r="AP80" s="383">
        <f t="shared" si="56"/>
        <v>0</v>
      </c>
      <c r="AQ80" s="383">
        <f t="shared" si="56"/>
        <v>0</v>
      </c>
      <c r="AR80" s="383">
        <f t="shared" si="56"/>
        <v>0</v>
      </c>
      <c r="AS80" s="383">
        <f t="shared" si="56"/>
        <v>0</v>
      </c>
      <c r="AT80" s="383">
        <f t="shared" si="56"/>
        <v>0</v>
      </c>
      <c r="AU80" s="383">
        <f t="shared" si="56"/>
        <v>0</v>
      </c>
      <c r="AV80" s="383">
        <f t="shared" si="56"/>
        <v>0</v>
      </c>
      <c r="AW80" s="383">
        <f t="shared" si="56"/>
        <v>0</v>
      </c>
      <c r="AX80" s="383">
        <f t="shared" si="56"/>
        <v>0</v>
      </c>
      <c r="AY80" s="383">
        <f t="shared" si="56"/>
        <v>0</v>
      </c>
      <c r="AZ80" s="383">
        <f t="shared" si="56"/>
        <v>0</v>
      </c>
      <c r="BA80" s="383">
        <f t="shared" si="56"/>
        <v>0</v>
      </c>
      <c r="BB80" s="383">
        <f t="shared" si="56"/>
        <v>0</v>
      </c>
      <c r="BC80" s="383">
        <f t="shared" si="56"/>
        <v>0</v>
      </c>
      <c r="BD80" s="383">
        <f t="shared" si="56"/>
        <v>0</v>
      </c>
      <c r="BE80" s="383">
        <f t="shared" si="56"/>
        <v>0</v>
      </c>
      <c r="BF80" s="383">
        <f t="shared" si="56"/>
        <v>0</v>
      </c>
      <c r="BG80" s="383">
        <f t="shared" si="56"/>
        <v>0</v>
      </c>
      <c r="BH80" s="383">
        <f t="shared" si="56"/>
        <v>0</v>
      </c>
      <c r="BI80" s="383">
        <f t="shared" si="56"/>
        <v>0</v>
      </c>
      <c r="BJ80" s="383">
        <f t="shared" si="56"/>
        <v>0</v>
      </c>
      <c r="BK80" s="383">
        <f t="shared" si="56"/>
        <v>0</v>
      </c>
      <c r="BL80" s="383">
        <f t="shared" si="56"/>
        <v>0</v>
      </c>
      <c r="BM80" s="383">
        <f t="shared" si="56"/>
        <v>0</v>
      </c>
      <c r="BN80" s="383">
        <f t="shared" si="56"/>
        <v>0</v>
      </c>
      <c r="BO80" s="383">
        <f t="shared" si="56"/>
        <v>0</v>
      </c>
      <c r="BP80" s="383">
        <f t="shared" si="56"/>
        <v>0</v>
      </c>
      <c r="BQ80" s="383">
        <f t="shared" si="56"/>
        <v>0</v>
      </c>
    </row>
    <row r="81" spans="2:69" s="381" customFormat="1">
      <c r="B81" s="377"/>
      <c r="C81" s="432" t="s">
        <v>261</v>
      </c>
      <c r="D81" s="432"/>
      <c r="E81" s="383">
        <f>E174</f>
        <v>0</v>
      </c>
      <c r="F81" s="383">
        <f>F174</f>
        <v>0</v>
      </c>
      <c r="G81" s="383">
        <f t="shared" ref="G81:BQ81" si="57">G174</f>
        <v>0</v>
      </c>
      <c r="H81" s="383">
        <f t="shared" si="57"/>
        <v>0</v>
      </c>
      <c r="I81" s="383">
        <f t="shared" si="57"/>
        <v>0</v>
      </c>
      <c r="J81" s="383">
        <f t="shared" si="57"/>
        <v>0</v>
      </c>
      <c r="K81" s="383">
        <f t="shared" si="57"/>
        <v>0</v>
      </c>
      <c r="L81" s="383">
        <f t="shared" si="57"/>
        <v>0</v>
      </c>
      <c r="M81" s="383">
        <f t="shared" si="57"/>
        <v>0</v>
      </c>
      <c r="N81" s="383">
        <f t="shared" si="57"/>
        <v>0</v>
      </c>
      <c r="O81" s="383">
        <f t="shared" si="57"/>
        <v>0</v>
      </c>
      <c r="P81" s="383">
        <f t="shared" si="57"/>
        <v>0</v>
      </c>
      <c r="Q81" s="383">
        <f>Q174</f>
        <v>0</v>
      </c>
      <c r="R81" s="383">
        <f t="shared" si="57"/>
        <v>0</v>
      </c>
      <c r="S81" s="383">
        <f t="shared" si="57"/>
        <v>0</v>
      </c>
      <c r="T81" s="383">
        <f t="shared" si="57"/>
        <v>0</v>
      </c>
      <c r="U81" s="383">
        <f t="shared" si="57"/>
        <v>0</v>
      </c>
      <c r="V81" s="383">
        <f t="shared" si="57"/>
        <v>0</v>
      </c>
      <c r="W81" s="383">
        <f t="shared" si="57"/>
        <v>0</v>
      </c>
      <c r="X81" s="383">
        <f t="shared" si="57"/>
        <v>0</v>
      </c>
      <c r="Y81" s="383">
        <f t="shared" si="57"/>
        <v>0</v>
      </c>
      <c r="Z81" s="383">
        <f t="shared" si="57"/>
        <v>0</v>
      </c>
      <c r="AA81" s="383">
        <f t="shared" si="57"/>
        <v>0</v>
      </c>
      <c r="AB81" s="383">
        <f t="shared" si="57"/>
        <v>0</v>
      </c>
      <c r="AC81" s="383">
        <f t="shared" si="57"/>
        <v>0</v>
      </c>
      <c r="AD81" s="383">
        <f t="shared" si="57"/>
        <v>0</v>
      </c>
      <c r="AE81" s="383">
        <f t="shared" si="57"/>
        <v>0</v>
      </c>
      <c r="AF81" s="383">
        <f t="shared" si="57"/>
        <v>0</v>
      </c>
      <c r="AG81" s="383">
        <f t="shared" si="57"/>
        <v>0</v>
      </c>
      <c r="AH81" s="383">
        <f t="shared" si="57"/>
        <v>0</v>
      </c>
      <c r="AI81" s="383">
        <f t="shared" si="57"/>
        <v>0</v>
      </c>
      <c r="AJ81" s="383">
        <f t="shared" si="57"/>
        <v>0</v>
      </c>
      <c r="AK81" s="383">
        <f t="shared" si="57"/>
        <v>0</v>
      </c>
      <c r="AL81" s="383">
        <f t="shared" si="57"/>
        <v>0</v>
      </c>
      <c r="AM81" s="383">
        <f t="shared" si="57"/>
        <v>0</v>
      </c>
      <c r="AN81" s="383">
        <f t="shared" si="57"/>
        <v>0</v>
      </c>
      <c r="AO81" s="383">
        <f t="shared" si="57"/>
        <v>0</v>
      </c>
      <c r="AP81" s="383">
        <f t="shared" si="57"/>
        <v>0</v>
      </c>
      <c r="AQ81" s="383">
        <f t="shared" si="57"/>
        <v>0</v>
      </c>
      <c r="AR81" s="383">
        <f t="shared" si="57"/>
        <v>0</v>
      </c>
      <c r="AS81" s="383">
        <f t="shared" si="57"/>
        <v>0</v>
      </c>
      <c r="AT81" s="383">
        <f t="shared" si="57"/>
        <v>0</v>
      </c>
      <c r="AU81" s="383">
        <f t="shared" si="57"/>
        <v>0</v>
      </c>
      <c r="AV81" s="383">
        <f t="shared" si="57"/>
        <v>0</v>
      </c>
      <c r="AW81" s="383">
        <f t="shared" si="57"/>
        <v>0</v>
      </c>
      <c r="AX81" s="383">
        <f t="shared" si="57"/>
        <v>0</v>
      </c>
      <c r="AY81" s="383">
        <f t="shared" si="57"/>
        <v>0</v>
      </c>
      <c r="AZ81" s="383">
        <f t="shared" si="57"/>
        <v>0</v>
      </c>
      <c r="BA81" s="383">
        <f t="shared" si="57"/>
        <v>0</v>
      </c>
      <c r="BB81" s="383">
        <f t="shared" si="57"/>
        <v>0</v>
      </c>
      <c r="BC81" s="383">
        <f t="shared" si="57"/>
        <v>0</v>
      </c>
      <c r="BD81" s="383">
        <f t="shared" si="57"/>
        <v>0</v>
      </c>
      <c r="BE81" s="383">
        <f t="shared" si="57"/>
        <v>0</v>
      </c>
      <c r="BF81" s="383">
        <f t="shared" si="57"/>
        <v>0</v>
      </c>
      <c r="BG81" s="383">
        <f t="shared" si="57"/>
        <v>0</v>
      </c>
      <c r="BH81" s="383">
        <f t="shared" si="57"/>
        <v>0</v>
      </c>
      <c r="BI81" s="383">
        <f t="shared" si="57"/>
        <v>0</v>
      </c>
      <c r="BJ81" s="383">
        <f t="shared" si="57"/>
        <v>0</v>
      </c>
      <c r="BK81" s="383">
        <f t="shared" si="57"/>
        <v>0</v>
      </c>
      <c r="BL81" s="383">
        <f t="shared" si="57"/>
        <v>0</v>
      </c>
      <c r="BM81" s="383">
        <f t="shared" si="57"/>
        <v>0</v>
      </c>
      <c r="BN81" s="383">
        <f t="shared" si="57"/>
        <v>0</v>
      </c>
      <c r="BO81" s="383">
        <f t="shared" si="57"/>
        <v>0</v>
      </c>
      <c r="BP81" s="383">
        <f t="shared" si="57"/>
        <v>0</v>
      </c>
      <c r="BQ81" s="383">
        <f t="shared" si="57"/>
        <v>0</v>
      </c>
    </row>
    <row r="82" spans="2:69" s="381" customFormat="1">
      <c r="B82" s="377"/>
      <c r="C82" s="382" t="s">
        <v>262</v>
      </c>
      <c r="D82" s="382"/>
      <c r="E82" s="395">
        <f>+E80-E81</f>
        <v>0</v>
      </c>
      <c r="F82" s="395">
        <f>+F80-F81</f>
        <v>0</v>
      </c>
      <c r="G82" s="395">
        <f t="shared" ref="G82:BQ82" si="58">+G80-G81</f>
        <v>0</v>
      </c>
      <c r="H82" s="395">
        <f t="shared" si="58"/>
        <v>0</v>
      </c>
      <c r="I82" s="395">
        <f t="shared" si="58"/>
        <v>0</v>
      </c>
      <c r="J82" s="395">
        <f t="shared" si="58"/>
        <v>0</v>
      </c>
      <c r="K82" s="395">
        <f t="shared" si="58"/>
        <v>0</v>
      </c>
      <c r="L82" s="395">
        <f t="shared" si="58"/>
        <v>0</v>
      </c>
      <c r="M82" s="395">
        <f t="shared" si="58"/>
        <v>0</v>
      </c>
      <c r="N82" s="395">
        <f t="shared" si="58"/>
        <v>0</v>
      </c>
      <c r="O82" s="395">
        <f t="shared" si="58"/>
        <v>0</v>
      </c>
      <c r="P82" s="395">
        <f t="shared" si="58"/>
        <v>0</v>
      </c>
      <c r="Q82" s="395">
        <f t="shared" si="58"/>
        <v>0</v>
      </c>
      <c r="R82" s="395">
        <f t="shared" si="58"/>
        <v>0</v>
      </c>
      <c r="S82" s="395">
        <f t="shared" si="58"/>
        <v>0</v>
      </c>
      <c r="T82" s="395">
        <f t="shared" si="58"/>
        <v>0</v>
      </c>
      <c r="U82" s="395">
        <f t="shared" si="58"/>
        <v>0</v>
      </c>
      <c r="V82" s="395">
        <f t="shared" si="58"/>
        <v>0</v>
      </c>
      <c r="W82" s="395">
        <f t="shared" si="58"/>
        <v>0</v>
      </c>
      <c r="X82" s="395">
        <f t="shared" si="58"/>
        <v>0</v>
      </c>
      <c r="Y82" s="395">
        <f t="shared" si="58"/>
        <v>0</v>
      </c>
      <c r="Z82" s="395">
        <f t="shared" si="58"/>
        <v>0</v>
      </c>
      <c r="AA82" s="395">
        <f t="shared" si="58"/>
        <v>0</v>
      </c>
      <c r="AB82" s="395">
        <f t="shared" si="58"/>
        <v>0</v>
      </c>
      <c r="AC82" s="395">
        <f t="shared" si="58"/>
        <v>0</v>
      </c>
      <c r="AD82" s="395">
        <f t="shared" si="58"/>
        <v>0</v>
      </c>
      <c r="AE82" s="395">
        <f t="shared" si="58"/>
        <v>0</v>
      </c>
      <c r="AF82" s="395">
        <f t="shared" si="58"/>
        <v>0</v>
      </c>
      <c r="AG82" s="395">
        <f t="shared" si="58"/>
        <v>0</v>
      </c>
      <c r="AH82" s="395">
        <f t="shared" si="58"/>
        <v>0</v>
      </c>
      <c r="AI82" s="395">
        <f t="shared" si="58"/>
        <v>0</v>
      </c>
      <c r="AJ82" s="395">
        <f t="shared" si="58"/>
        <v>0</v>
      </c>
      <c r="AK82" s="395">
        <f t="shared" si="58"/>
        <v>0</v>
      </c>
      <c r="AL82" s="395">
        <f t="shared" si="58"/>
        <v>0</v>
      </c>
      <c r="AM82" s="395">
        <f t="shared" si="58"/>
        <v>0</v>
      </c>
      <c r="AN82" s="395">
        <f t="shared" si="58"/>
        <v>0</v>
      </c>
      <c r="AO82" s="395">
        <f t="shared" si="58"/>
        <v>0</v>
      </c>
      <c r="AP82" s="395">
        <f t="shared" si="58"/>
        <v>0</v>
      </c>
      <c r="AQ82" s="395">
        <f t="shared" si="58"/>
        <v>0</v>
      </c>
      <c r="AR82" s="395">
        <f t="shared" si="58"/>
        <v>0</v>
      </c>
      <c r="AS82" s="395">
        <f t="shared" si="58"/>
        <v>0</v>
      </c>
      <c r="AT82" s="395">
        <f t="shared" si="58"/>
        <v>0</v>
      </c>
      <c r="AU82" s="395">
        <f t="shared" si="58"/>
        <v>0</v>
      </c>
      <c r="AV82" s="395">
        <f t="shared" si="58"/>
        <v>0</v>
      </c>
      <c r="AW82" s="395">
        <f t="shared" si="58"/>
        <v>0</v>
      </c>
      <c r="AX82" s="395">
        <f t="shared" si="58"/>
        <v>0</v>
      </c>
      <c r="AY82" s="395">
        <f t="shared" si="58"/>
        <v>0</v>
      </c>
      <c r="AZ82" s="395">
        <f t="shared" si="58"/>
        <v>0</v>
      </c>
      <c r="BA82" s="395">
        <f t="shared" si="58"/>
        <v>0</v>
      </c>
      <c r="BB82" s="395">
        <f t="shared" si="58"/>
        <v>0</v>
      </c>
      <c r="BC82" s="395">
        <f t="shared" si="58"/>
        <v>0</v>
      </c>
      <c r="BD82" s="395">
        <f t="shared" si="58"/>
        <v>0</v>
      </c>
      <c r="BE82" s="395">
        <f t="shared" si="58"/>
        <v>0</v>
      </c>
      <c r="BF82" s="395">
        <f t="shared" si="58"/>
        <v>0</v>
      </c>
      <c r="BG82" s="395">
        <f t="shared" si="58"/>
        <v>0</v>
      </c>
      <c r="BH82" s="395">
        <f t="shared" si="58"/>
        <v>0</v>
      </c>
      <c r="BI82" s="395">
        <f t="shared" si="58"/>
        <v>0</v>
      </c>
      <c r="BJ82" s="395">
        <f t="shared" si="58"/>
        <v>0</v>
      </c>
      <c r="BK82" s="395">
        <f t="shared" si="58"/>
        <v>0</v>
      </c>
      <c r="BL82" s="395">
        <f t="shared" si="58"/>
        <v>0</v>
      </c>
      <c r="BM82" s="395">
        <f t="shared" si="58"/>
        <v>0</v>
      </c>
      <c r="BN82" s="395">
        <f t="shared" si="58"/>
        <v>0</v>
      </c>
      <c r="BO82" s="395">
        <f t="shared" si="58"/>
        <v>0</v>
      </c>
      <c r="BP82" s="395">
        <f t="shared" si="58"/>
        <v>0</v>
      </c>
      <c r="BQ82" s="395">
        <f t="shared" si="58"/>
        <v>0</v>
      </c>
    </row>
    <row r="83" spans="2:69" s="381" customFormat="1" hidden="1">
      <c r="B83" s="377"/>
      <c r="C83" s="418"/>
      <c r="D83" s="418"/>
      <c r="E83" s="383"/>
      <c r="F83" s="383"/>
      <c r="G83" s="383"/>
      <c r="H83" s="383"/>
      <c r="I83" s="383"/>
      <c r="J83" s="383"/>
      <c r="K83" s="383"/>
      <c r="L83" s="383"/>
      <c r="M83" s="383"/>
      <c r="N83" s="383"/>
      <c r="O83" s="383"/>
      <c r="P83" s="383"/>
      <c r="Q83" s="383"/>
      <c r="R83" s="383"/>
      <c r="S83" s="383"/>
      <c r="T83" s="383"/>
      <c r="U83" s="383"/>
      <c r="V83" s="383"/>
      <c r="W83" s="383"/>
      <c r="X83" s="383"/>
      <c r="Y83" s="383"/>
      <c r="Z83" s="383"/>
      <c r="AA83" s="383"/>
      <c r="AB83" s="383"/>
      <c r="AC83" s="383"/>
      <c r="AD83" s="383"/>
      <c r="AE83" s="383"/>
      <c r="AF83" s="383"/>
      <c r="AG83" s="383"/>
      <c r="AH83" s="383"/>
      <c r="AI83" s="383"/>
      <c r="AJ83" s="383"/>
      <c r="AK83" s="383"/>
      <c r="AL83" s="383"/>
      <c r="AM83" s="383"/>
      <c r="AN83" s="383"/>
      <c r="AO83" s="383"/>
      <c r="AP83" s="383"/>
      <c r="AQ83" s="383"/>
      <c r="AR83" s="383"/>
      <c r="AS83" s="383"/>
      <c r="AT83" s="383"/>
      <c r="AU83" s="383"/>
      <c r="AV83" s="383"/>
      <c r="AW83" s="383"/>
      <c r="AX83" s="383"/>
      <c r="AY83" s="383"/>
      <c r="AZ83" s="383"/>
      <c r="BA83" s="383"/>
      <c r="BB83" s="383"/>
      <c r="BC83" s="383"/>
      <c r="BD83" s="383"/>
      <c r="BE83" s="383"/>
      <c r="BF83" s="383"/>
      <c r="BG83" s="383"/>
      <c r="BH83" s="383"/>
      <c r="BI83" s="383"/>
      <c r="BJ83" s="383"/>
      <c r="BK83" s="383"/>
      <c r="BL83" s="383"/>
      <c r="BM83" s="383"/>
      <c r="BN83" s="383"/>
      <c r="BO83" s="383"/>
      <c r="BP83" s="383"/>
      <c r="BQ83" s="383"/>
    </row>
    <row r="84" spans="2:69" s="381" customFormat="1">
      <c r="B84" s="377"/>
      <c r="C84" s="433" t="s">
        <v>263</v>
      </c>
      <c r="D84" s="433"/>
      <c r="E84" s="383"/>
      <c r="F84" s="383"/>
      <c r="G84" s="383"/>
      <c r="H84" s="383"/>
      <c r="I84" s="383"/>
      <c r="J84" s="383"/>
      <c r="K84" s="383"/>
      <c r="L84" s="383"/>
      <c r="M84" s="383"/>
      <c r="N84" s="383"/>
      <c r="O84" s="383"/>
      <c r="P84" s="383"/>
      <c r="Q84" s="383"/>
      <c r="R84" s="383"/>
      <c r="S84" s="383"/>
      <c r="T84" s="383"/>
      <c r="U84" s="383"/>
      <c r="V84" s="383"/>
      <c r="W84" s="383"/>
      <c r="X84" s="383"/>
      <c r="Y84" s="383"/>
      <c r="Z84" s="383"/>
      <c r="AA84" s="383"/>
      <c r="AB84" s="383"/>
      <c r="AC84" s="383"/>
      <c r="AD84" s="383"/>
      <c r="AE84" s="383"/>
      <c r="AF84" s="383"/>
      <c r="AG84" s="383"/>
      <c r="AH84" s="383"/>
      <c r="AI84" s="383"/>
      <c r="AJ84" s="383"/>
      <c r="AK84" s="383"/>
      <c r="AL84" s="383"/>
      <c r="AM84" s="383"/>
      <c r="AN84" s="383"/>
      <c r="AO84" s="383"/>
      <c r="AP84" s="383"/>
      <c r="AQ84" s="383"/>
      <c r="AR84" s="383"/>
      <c r="AS84" s="383"/>
      <c r="AT84" s="383"/>
      <c r="AU84" s="383"/>
      <c r="AV84" s="383"/>
      <c r="AW84" s="383"/>
      <c r="AX84" s="383"/>
      <c r="AY84" s="383"/>
      <c r="AZ84" s="383"/>
      <c r="BA84" s="383"/>
      <c r="BB84" s="383"/>
      <c r="BC84" s="383"/>
      <c r="BD84" s="383"/>
      <c r="BE84" s="383"/>
      <c r="BF84" s="383"/>
      <c r="BG84" s="383"/>
      <c r="BH84" s="383"/>
      <c r="BI84" s="383"/>
      <c r="BJ84" s="383"/>
      <c r="BK84" s="383"/>
      <c r="BL84" s="383"/>
      <c r="BM84" s="383"/>
      <c r="BN84" s="383"/>
      <c r="BO84" s="383"/>
      <c r="BP84" s="383"/>
      <c r="BQ84" s="383"/>
    </row>
    <row r="85" spans="2:69" s="381" customFormat="1">
      <c r="B85" s="377"/>
      <c r="C85" s="403" t="s">
        <v>264</v>
      </c>
      <c r="D85" s="403"/>
      <c r="E85" s="405">
        <f>-E40</f>
        <v>0</v>
      </c>
      <c r="F85" s="405">
        <f t="shared" ref="F85:AM85" si="59">-F40+E40</f>
        <v>0</v>
      </c>
      <c r="G85" s="405">
        <f t="shared" si="59"/>
        <v>0</v>
      </c>
      <c r="H85" s="405">
        <f t="shared" si="59"/>
        <v>0</v>
      </c>
      <c r="I85" s="405">
        <f t="shared" si="59"/>
        <v>0</v>
      </c>
      <c r="J85" s="405">
        <f t="shared" si="59"/>
        <v>0</v>
      </c>
      <c r="K85" s="405">
        <f t="shared" si="59"/>
        <v>0</v>
      </c>
      <c r="L85" s="405">
        <f t="shared" si="59"/>
        <v>0</v>
      </c>
      <c r="M85" s="405">
        <f t="shared" si="59"/>
        <v>0</v>
      </c>
      <c r="N85" s="405">
        <f t="shared" si="59"/>
        <v>0</v>
      </c>
      <c r="O85" s="405">
        <f t="shared" si="59"/>
        <v>0</v>
      </c>
      <c r="P85" s="405">
        <f t="shared" si="59"/>
        <v>0</v>
      </c>
      <c r="Q85" s="405">
        <f>P85</f>
        <v>0</v>
      </c>
      <c r="R85" s="405">
        <f>-R40+P40</f>
        <v>0</v>
      </c>
      <c r="S85" s="405">
        <f t="shared" si="59"/>
        <v>0</v>
      </c>
      <c r="T85" s="405">
        <f t="shared" si="59"/>
        <v>0</v>
      </c>
      <c r="U85" s="405">
        <f t="shared" si="59"/>
        <v>0</v>
      </c>
      <c r="V85" s="405">
        <f t="shared" si="59"/>
        <v>0</v>
      </c>
      <c r="W85" s="405">
        <f t="shared" si="59"/>
        <v>0</v>
      </c>
      <c r="X85" s="405">
        <f t="shared" si="59"/>
        <v>0</v>
      </c>
      <c r="Y85" s="405">
        <f t="shared" si="59"/>
        <v>0</v>
      </c>
      <c r="Z85" s="405">
        <f t="shared" si="59"/>
        <v>0</v>
      </c>
      <c r="AA85" s="405">
        <f t="shared" si="59"/>
        <v>0</v>
      </c>
      <c r="AB85" s="405">
        <f t="shared" si="59"/>
        <v>0</v>
      </c>
      <c r="AC85" s="405">
        <f t="shared" si="59"/>
        <v>0</v>
      </c>
      <c r="AD85" s="405">
        <f>AC85</f>
        <v>0</v>
      </c>
      <c r="AE85" s="405">
        <f>-AE40+AC40</f>
        <v>0</v>
      </c>
      <c r="AF85" s="405">
        <f t="shared" si="59"/>
        <v>0</v>
      </c>
      <c r="AG85" s="405">
        <f t="shared" si="59"/>
        <v>0</v>
      </c>
      <c r="AH85" s="405">
        <f t="shared" si="59"/>
        <v>0</v>
      </c>
      <c r="AI85" s="405">
        <f t="shared" si="59"/>
        <v>0</v>
      </c>
      <c r="AJ85" s="405">
        <f t="shared" si="59"/>
        <v>0</v>
      </c>
      <c r="AK85" s="405">
        <f t="shared" si="59"/>
        <v>0</v>
      </c>
      <c r="AL85" s="405">
        <f t="shared" si="59"/>
        <v>0</v>
      </c>
      <c r="AM85" s="405">
        <f t="shared" si="59"/>
        <v>0</v>
      </c>
      <c r="AN85" s="405">
        <f>-AN40+AM40</f>
        <v>0</v>
      </c>
      <c r="AO85" s="405">
        <f>-AO40+AN40</f>
        <v>0</v>
      </c>
      <c r="AP85" s="405">
        <f>-AP40+AO40</f>
        <v>0</v>
      </c>
      <c r="AQ85" s="405">
        <f>AP85</f>
        <v>0</v>
      </c>
      <c r="AR85" s="405">
        <f>-AR40+AP40</f>
        <v>0</v>
      </c>
      <c r="AS85" s="405">
        <f t="shared" ref="AS85:BC85" si="60">-AS40+AR40</f>
        <v>0</v>
      </c>
      <c r="AT85" s="405">
        <f t="shared" si="60"/>
        <v>0</v>
      </c>
      <c r="AU85" s="405">
        <f t="shared" si="60"/>
        <v>0</v>
      </c>
      <c r="AV85" s="405">
        <f t="shared" si="60"/>
        <v>0</v>
      </c>
      <c r="AW85" s="405">
        <f t="shared" si="60"/>
        <v>0</v>
      </c>
      <c r="AX85" s="405">
        <f t="shared" si="60"/>
        <v>0</v>
      </c>
      <c r="AY85" s="405">
        <f t="shared" si="60"/>
        <v>0</v>
      </c>
      <c r="AZ85" s="405">
        <f t="shared" si="60"/>
        <v>0</v>
      </c>
      <c r="BA85" s="405">
        <f t="shared" si="60"/>
        <v>0</v>
      </c>
      <c r="BB85" s="405">
        <f t="shared" si="60"/>
        <v>0</v>
      </c>
      <c r="BC85" s="405">
        <f t="shared" si="60"/>
        <v>0</v>
      </c>
      <c r="BD85" s="405">
        <f>BC85</f>
        <v>0</v>
      </c>
      <c r="BE85" s="405">
        <f>-BE40+BC40</f>
        <v>0</v>
      </c>
      <c r="BF85" s="405">
        <f t="shared" ref="BF85:BP85" si="61">-BF40+BE40</f>
        <v>0</v>
      </c>
      <c r="BG85" s="405">
        <f t="shared" si="61"/>
        <v>0</v>
      </c>
      <c r="BH85" s="405">
        <f t="shared" si="61"/>
        <v>0</v>
      </c>
      <c r="BI85" s="405">
        <f t="shared" si="61"/>
        <v>0</v>
      </c>
      <c r="BJ85" s="405">
        <f t="shared" si="61"/>
        <v>0</v>
      </c>
      <c r="BK85" s="405">
        <f t="shared" si="61"/>
        <v>0</v>
      </c>
      <c r="BL85" s="405">
        <f t="shared" si="61"/>
        <v>0</v>
      </c>
      <c r="BM85" s="405">
        <f t="shared" si="61"/>
        <v>0</v>
      </c>
      <c r="BN85" s="405">
        <f t="shared" si="61"/>
        <v>0</v>
      </c>
      <c r="BO85" s="405">
        <f t="shared" si="61"/>
        <v>0</v>
      </c>
      <c r="BP85" s="405">
        <f t="shared" si="61"/>
        <v>0</v>
      </c>
      <c r="BQ85" s="405">
        <f>BP85</f>
        <v>0</v>
      </c>
    </row>
    <row r="86" spans="2:69" s="381" customFormat="1">
      <c r="B86" s="377"/>
      <c r="C86" s="403" t="s">
        <v>419</v>
      </c>
      <c r="D86" s="403"/>
      <c r="E86" s="434">
        <f>-E41</f>
        <v>0</v>
      </c>
      <c r="F86" s="434">
        <f t="shared" ref="F86:AM86" si="62">-F41+E41</f>
        <v>0</v>
      </c>
      <c r="G86" s="434">
        <f t="shared" si="62"/>
        <v>0</v>
      </c>
      <c r="H86" s="434">
        <f t="shared" si="62"/>
        <v>0</v>
      </c>
      <c r="I86" s="434">
        <f t="shared" si="62"/>
        <v>0</v>
      </c>
      <c r="J86" s="434">
        <f t="shared" si="62"/>
        <v>0</v>
      </c>
      <c r="K86" s="434">
        <f t="shared" si="62"/>
        <v>0</v>
      </c>
      <c r="L86" s="434">
        <f t="shared" si="62"/>
        <v>0</v>
      </c>
      <c r="M86" s="434">
        <f t="shared" si="62"/>
        <v>0</v>
      </c>
      <c r="N86" s="434">
        <f t="shared" si="62"/>
        <v>0</v>
      </c>
      <c r="O86" s="434">
        <f t="shared" si="62"/>
        <v>0</v>
      </c>
      <c r="P86" s="434">
        <f t="shared" si="62"/>
        <v>0</v>
      </c>
      <c r="Q86" s="434">
        <f t="shared" si="62"/>
        <v>0</v>
      </c>
      <c r="R86" s="434">
        <f>-R41+P41</f>
        <v>0</v>
      </c>
      <c r="S86" s="434">
        <f t="shared" si="62"/>
        <v>0</v>
      </c>
      <c r="T86" s="434">
        <f t="shared" si="62"/>
        <v>0</v>
      </c>
      <c r="U86" s="434">
        <f t="shared" si="62"/>
        <v>0</v>
      </c>
      <c r="V86" s="434">
        <f t="shared" si="62"/>
        <v>0</v>
      </c>
      <c r="W86" s="434">
        <f t="shared" si="62"/>
        <v>0</v>
      </c>
      <c r="X86" s="434">
        <f t="shared" si="62"/>
        <v>0</v>
      </c>
      <c r="Y86" s="434">
        <f t="shared" si="62"/>
        <v>0</v>
      </c>
      <c r="Z86" s="434">
        <f t="shared" si="62"/>
        <v>0</v>
      </c>
      <c r="AA86" s="434">
        <f t="shared" si="62"/>
        <v>0</v>
      </c>
      <c r="AB86" s="434">
        <f t="shared" si="62"/>
        <v>0</v>
      </c>
      <c r="AC86" s="434">
        <f t="shared" si="62"/>
        <v>0</v>
      </c>
      <c r="AD86" s="434">
        <f t="shared" si="62"/>
        <v>0</v>
      </c>
      <c r="AE86" s="434">
        <f>-AE41+AC41</f>
        <v>0</v>
      </c>
      <c r="AF86" s="434">
        <f t="shared" si="62"/>
        <v>0</v>
      </c>
      <c r="AG86" s="434">
        <f t="shared" si="62"/>
        <v>0</v>
      </c>
      <c r="AH86" s="434">
        <f t="shared" si="62"/>
        <v>0</v>
      </c>
      <c r="AI86" s="434">
        <f t="shared" si="62"/>
        <v>0</v>
      </c>
      <c r="AJ86" s="434">
        <f t="shared" si="62"/>
        <v>0</v>
      </c>
      <c r="AK86" s="434">
        <f t="shared" si="62"/>
        <v>0</v>
      </c>
      <c r="AL86" s="434">
        <f t="shared" si="62"/>
        <v>0</v>
      </c>
      <c r="AM86" s="434">
        <f t="shared" si="62"/>
        <v>0</v>
      </c>
      <c r="AN86" s="434">
        <f t="shared" ref="AN86:BP86" si="63">-AN41+AM41</f>
        <v>0</v>
      </c>
      <c r="AO86" s="434">
        <f t="shared" si="63"/>
        <v>0</v>
      </c>
      <c r="AP86" s="434">
        <f t="shared" si="63"/>
        <v>0</v>
      </c>
      <c r="AQ86" s="434">
        <f>-AQ41+AP41</f>
        <v>0</v>
      </c>
      <c r="AR86" s="434">
        <f>-AR41+AP41</f>
        <v>0</v>
      </c>
      <c r="AS86" s="434">
        <f t="shared" si="63"/>
        <v>0</v>
      </c>
      <c r="AT86" s="434">
        <f t="shared" si="63"/>
        <v>0</v>
      </c>
      <c r="AU86" s="434">
        <f t="shared" si="63"/>
        <v>0</v>
      </c>
      <c r="AV86" s="434">
        <f t="shared" si="63"/>
        <v>0</v>
      </c>
      <c r="AW86" s="434">
        <f t="shared" si="63"/>
        <v>0</v>
      </c>
      <c r="AX86" s="434">
        <f t="shared" si="63"/>
        <v>0</v>
      </c>
      <c r="AY86" s="434">
        <f t="shared" si="63"/>
        <v>0</v>
      </c>
      <c r="AZ86" s="434">
        <f t="shared" si="63"/>
        <v>0</v>
      </c>
      <c r="BA86" s="434">
        <f t="shared" si="63"/>
        <v>0</v>
      </c>
      <c r="BB86" s="434">
        <f t="shared" si="63"/>
        <v>0</v>
      </c>
      <c r="BC86" s="434">
        <f t="shared" si="63"/>
        <v>0</v>
      </c>
      <c r="BD86" s="434">
        <f>-BD41+BC41</f>
        <v>0</v>
      </c>
      <c r="BE86" s="434">
        <f>-BE41+BC41</f>
        <v>0</v>
      </c>
      <c r="BF86" s="434">
        <f t="shared" si="63"/>
        <v>0</v>
      </c>
      <c r="BG86" s="434">
        <f t="shared" si="63"/>
        <v>0</v>
      </c>
      <c r="BH86" s="434">
        <f t="shared" si="63"/>
        <v>0</v>
      </c>
      <c r="BI86" s="434">
        <f t="shared" si="63"/>
        <v>0</v>
      </c>
      <c r="BJ86" s="434">
        <f t="shared" si="63"/>
        <v>0</v>
      </c>
      <c r="BK86" s="434">
        <f t="shared" si="63"/>
        <v>0</v>
      </c>
      <c r="BL86" s="434">
        <f t="shared" si="63"/>
        <v>0</v>
      </c>
      <c r="BM86" s="434">
        <f t="shared" si="63"/>
        <v>0</v>
      </c>
      <c r="BN86" s="434">
        <f t="shared" si="63"/>
        <v>0</v>
      </c>
      <c r="BO86" s="434">
        <f t="shared" si="63"/>
        <v>0</v>
      </c>
      <c r="BP86" s="434">
        <f t="shared" si="63"/>
        <v>0</v>
      </c>
      <c r="BQ86" s="434">
        <f>-BQ41+BP41</f>
        <v>0</v>
      </c>
    </row>
    <row r="87" spans="2:69" s="381" customFormat="1">
      <c r="B87" s="377"/>
      <c r="C87" s="382" t="s">
        <v>265</v>
      </c>
      <c r="D87" s="382"/>
      <c r="E87" s="435">
        <f t="shared" ref="E87:AL87" si="64">SUM(E85:E86)</f>
        <v>0</v>
      </c>
      <c r="F87" s="435">
        <f t="shared" si="64"/>
        <v>0</v>
      </c>
      <c r="G87" s="435">
        <f t="shared" si="64"/>
        <v>0</v>
      </c>
      <c r="H87" s="435">
        <f t="shared" si="64"/>
        <v>0</v>
      </c>
      <c r="I87" s="435">
        <f t="shared" si="64"/>
        <v>0</v>
      </c>
      <c r="J87" s="435">
        <f t="shared" si="64"/>
        <v>0</v>
      </c>
      <c r="K87" s="435">
        <f t="shared" si="64"/>
        <v>0</v>
      </c>
      <c r="L87" s="435">
        <f t="shared" si="64"/>
        <v>0</v>
      </c>
      <c r="M87" s="435">
        <f t="shared" si="64"/>
        <v>0</v>
      </c>
      <c r="N87" s="435">
        <f t="shared" si="64"/>
        <v>0</v>
      </c>
      <c r="O87" s="435">
        <f t="shared" si="64"/>
        <v>0</v>
      </c>
      <c r="P87" s="435">
        <f t="shared" si="64"/>
        <v>0</v>
      </c>
      <c r="Q87" s="435">
        <f t="shared" si="64"/>
        <v>0</v>
      </c>
      <c r="R87" s="435">
        <f t="shared" si="64"/>
        <v>0</v>
      </c>
      <c r="S87" s="435">
        <f t="shared" si="64"/>
        <v>0</v>
      </c>
      <c r="T87" s="435">
        <f t="shared" si="64"/>
        <v>0</v>
      </c>
      <c r="U87" s="435">
        <f t="shared" si="64"/>
        <v>0</v>
      </c>
      <c r="V87" s="435">
        <f t="shared" si="64"/>
        <v>0</v>
      </c>
      <c r="W87" s="435">
        <f t="shared" si="64"/>
        <v>0</v>
      </c>
      <c r="X87" s="435">
        <f t="shared" si="64"/>
        <v>0</v>
      </c>
      <c r="Y87" s="435">
        <f t="shared" si="64"/>
        <v>0</v>
      </c>
      <c r="Z87" s="435">
        <f t="shared" si="64"/>
        <v>0</v>
      </c>
      <c r="AA87" s="435">
        <f t="shared" si="64"/>
        <v>0</v>
      </c>
      <c r="AB87" s="435">
        <f t="shared" si="64"/>
        <v>0</v>
      </c>
      <c r="AC87" s="435">
        <f t="shared" si="64"/>
        <v>0</v>
      </c>
      <c r="AD87" s="435">
        <f t="shared" si="64"/>
        <v>0</v>
      </c>
      <c r="AE87" s="435">
        <f t="shared" si="64"/>
        <v>0</v>
      </c>
      <c r="AF87" s="435">
        <f t="shared" si="64"/>
        <v>0</v>
      </c>
      <c r="AG87" s="435">
        <f t="shared" si="64"/>
        <v>0</v>
      </c>
      <c r="AH87" s="435">
        <f t="shared" si="64"/>
        <v>0</v>
      </c>
      <c r="AI87" s="435">
        <f t="shared" si="64"/>
        <v>0</v>
      </c>
      <c r="AJ87" s="435">
        <f t="shared" si="64"/>
        <v>0</v>
      </c>
      <c r="AK87" s="435">
        <f t="shared" si="64"/>
        <v>0</v>
      </c>
      <c r="AL87" s="435">
        <f t="shared" si="64"/>
        <v>0</v>
      </c>
      <c r="AM87" s="435">
        <f t="shared" ref="AM87:BQ87" si="65">SUM(AM85:AM86)</f>
        <v>0</v>
      </c>
      <c r="AN87" s="435">
        <f t="shared" si="65"/>
        <v>0</v>
      </c>
      <c r="AO87" s="435">
        <f t="shared" si="65"/>
        <v>0</v>
      </c>
      <c r="AP87" s="435">
        <f t="shared" si="65"/>
        <v>0</v>
      </c>
      <c r="AQ87" s="435">
        <f t="shared" si="65"/>
        <v>0</v>
      </c>
      <c r="AR87" s="435">
        <f t="shared" si="65"/>
        <v>0</v>
      </c>
      <c r="AS87" s="435">
        <f t="shared" si="65"/>
        <v>0</v>
      </c>
      <c r="AT87" s="435">
        <f t="shared" si="65"/>
        <v>0</v>
      </c>
      <c r="AU87" s="435">
        <f t="shared" si="65"/>
        <v>0</v>
      </c>
      <c r="AV87" s="435">
        <f t="shared" si="65"/>
        <v>0</v>
      </c>
      <c r="AW87" s="435">
        <f t="shared" si="65"/>
        <v>0</v>
      </c>
      <c r="AX87" s="435">
        <f t="shared" si="65"/>
        <v>0</v>
      </c>
      <c r="AY87" s="435">
        <f t="shared" si="65"/>
        <v>0</v>
      </c>
      <c r="AZ87" s="435">
        <f t="shared" si="65"/>
        <v>0</v>
      </c>
      <c r="BA87" s="435">
        <f t="shared" si="65"/>
        <v>0</v>
      </c>
      <c r="BB87" s="435">
        <f t="shared" si="65"/>
        <v>0</v>
      </c>
      <c r="BC87" s="435">
        <f t="shared" si="65"/>
        <v>0</v>
      </c>
      <c r="BD87" s="435">
        <f t="shared" si="65"/>
        <v>0</v>
      </c>
      <c r="BE87" s="435">
        <f t="shared" si="65"/>
        <v>0</v>
      </c>
      <c r="BF87" s="435">
        <f t="shared" si="65"/>
        <v>0</v>
      </c>
      <c r="BG87" s="435">
        <f t="shared" si="65"/>
        <v>0</v>
      </c>
      <c r="BH87" s="435">
        <f t="shared" si="65"/>
        <v>0</v>
      </c>
      <c r="BI87" s="435">
        <f t="shared" si="65"/>
        <v>0</v>
      </c>
      <c r="BJ87" s="435">
        <f t="shared" si="65"/>
        <v>0</v>
      </c>
      <c r="BK87" s="435">
        <f t="shared" si="65"/>
        <v>0</v>
      </c>
      <c r="BL87" s="435">
        <f t="shared" si="65"/>
        <v>0</v>
      </c>
      <c r="BM87" s="435">
        <f t="shared" si="65"/>
        <v>0</v>
      </c>
      <c r="BN87" s="435">
        <f t="shared" si="65"/>
        <v>0</v>
      </c>
      <c r="BO87" s="435">
        <f t="shared" si="65"/>
        <v>0</v>
      </c>
      <c r="BP87" s="435">
        <f t="shared" si="65"/>
        <v>0</v>
      </c>
      <c r="BQ87" s="435">
        <f t="shared" si="65"/>
        <v>0</v>
      </c>
    </row>
    <row r="88" spans="2:69" s="381" customFormat="1" hidden="1">
      <c r="B88" s="377"/>
      <c r="C88" s="418"/>
      <c r="D88" s="418"/>
      <c r="E88" s="383"/>
      <c r="F88" s="383"/>
      <c r="G88" s="383"/>
      <c r="H88" s="383"/>
      <c r="I88" s="383"/>
      <c r="J88" s="383"/>
      <c r="K88" s="383"/>
      <c r="L88" s="383"/>
      <c r="M88" s="383"/>
      <c r="N88" s="383"/>
      <c r="O88" s="383"/>
      <c r="P88" s="383"/>
      <c r="Q88" s="383"/>
      <c r="R88" s="383"/>
      <c r="S88" s="383"/>
      <c r="T88" s="383"/>
      <c r="U88" s="383"/>
      <c r="V88" s="383"/>
      <c r="W88" s="383"/>
      <c r="X88" s="383"/>
      <c r="Y88" s="383"/>
      <c r="Z88" s="383"/>
      <c r="AA88" s="383"/>
      <c r="AB88" s="383"/>
      <c r="AC88" s="383"/>
      <c r="AD88" s="383"/>
      <c r="AE88" s="383"/>
      <c r="AF88" s="383"/>
      <c r="AG88" s="383"/>
      <c r="AH88" s="383"/>
      <c r="AI88" s="383"/>
      <c r="AJ88" s="383"/>
      <c r="AK88" s="383"/>
      <c r="AL88" s="383"/>
      <c r="AM88" s="383"/>
      <c r="AN88" s="383"/>
      <c r="AO88" s="383"/>
      <c r="AP88" s="383"/>
      <c r="AQ88" s="383"/>
      <c r="AR88" s="383"/>
      <c r="AS88" s="383"/>
      <c r="AT88" s="383"/>
      <c r="AU88" s="383"/>
      <c r="AV88" s="383"/>
      <c r="AW88" s="383"/>
      <c r="AX88" s="383"/>
      <c r="AY88" s="383"/>
      <c r="AZ88" s="383"/>
      <c r="BA88" s="383"/>
      <c r="BB88" s="383"/>
      <c r="BC88" s="383"/>
      <c r="BD88" s="383"/>
      <c r="BE88" s="383"/>
      <c r="BF88" s="383"/>
      <c r="BG88" s="383"/>
      <c r="BH88" s="383"/>
      <c r="BI88" s="383"/>
      <c r="BJ88" s="383"/>
      <c r="BK88" s="383"/>
      <c r="BL88" s="383"/>
      <c r="BM88" s="383"/>
      <c r="BN88" s="383"/>
      <c r="BO88" s="383"/>
      <c r="BP88" s="383"/>
      <c r="BQ88" s="383"/>
    </row>
    <row r="89" spans="2:69" s="381" customFormat="1">
      <c r="B89" s="377"/>
      <c r="C89" s="433" t="s">
        <v>266</v>
      </c>
      <c r="D89" s="433"/>
      <c r="E89" s="383"/>
      <c r="F89" s="383"/>
      <c r="G89" s="383"/>
      <c r="H89" s="383"/>
      <c r="I89" s="383"/>
      <c r="J89" s="383"/>
      <c r="K89" s="383"/>
      <c r="L89" s="383"/>
      <c r="M89" s="383"/>
      <c r="N89" s="383"/>
      <c r="O89" s="383"/>
      <c r="P89" s="383"/>
      <c r="Q89" s="383"/>
      <c r="R89" s="383"/>
      <c r="S89" s="383"/>
      <c r="T89" s="383"/>
      <c r="U89" s="383"/>
      <c r="V89" s="383"/>
      <c r="W89" s="383"/>
      <c r="X89" s="383"/>
      <c r="Y89" s="383"/>
      <c r="Z89" s="383"/>
      <c r="AA89" s="383"/>
      <c r="AB89" s="383"/>
      <c r="AC89" s="383"/>
      <c r="AD89" s="383"/>
      <c r="AE89" s="383"/>
      <c r="AF89" s="383"/>
      <c r="AG89" s="383"/>
      <c r="AH89" s="383"/>
      <c r="AI89" s="383"/>
      <c r="AJ89" s="383"/>
      <c r="AK89" s="383"/>
      <c r="AL89" s="383"/>
      <c r="AM89" s="383"/>
      <c r="AN89" s="383"/>
      <c r="AO89" s="383"/>
      <c r="AP89" s="383"/>
      <c r="AQ89" s="383"/>
      <c r="AR89" s="383"/>
      <c r="AS89" s="383"/>
      <c r="AT89" s="383"/>
      <c r="AU89" s="383"/>
      <c r="AV89" s="383"/>
      <c r="AW89" s="383"/>
      <c r="AX89" s="383"/>
      <c r="AY89" s="383"/>
      <c r="AZ89" s="383"/>
      <c r="BA89" s="383"/>
      <c r="BB89" s="383"/>
      <c r="BC89" s="383"/>
      <c r="BD89" s="383"/>
      <c r="BE89" s="383"/>
      <c r="BF89" s="383"/>
      <c r="BG89" s="383"/>
      <c r="BH89" s="383"/>
      <c r="BI89" s="383"/>
      <c r="BJ89" s="383"/>
      <c r="BK89" s="383"/>
      <c r="BL89" s="383"/>
      <c r="BM89" s="383"/>
      <c r="BN89" s="383"/>
      <c r="BO89" s="383"/>
      <c r="BP89" s="383"/>
      <c r="BQ89" s="383"/>
    </row>
    <row r="90" spans="2:69" s="381" customFormat="1">
      <c r="B90" s="377"/>
      <c r="C90" s="403" t="s">
        <v>267</v>
      </c>
      <c r="D90" s="403"/>
      <c r="E90" s="405">
        <f>+E59</f>
        <v>0</v>
      </c>
      <c r="F90" s="405">
        <f>+F59-E59</f>
        <v>0</v>
      </c>
      <c r="G90" s="405">
        <f>+G59-F59</f>
        <v>0</v>
      </c>
      <c r="H90" s="405">
        <f>+H59-G59</f>
        <v>0</v>
      </c>
      <c r="I90" s="405">
        <f>+I59-H59</f>
        <v>0</v>
      </c>
      <c r="J90" s="405">
        <f t="shared" ref="J90:BQ90" si="66">+J59-I59</f>
        <v>0</v>
      </c>
      <c r="K90" s="405">
        <f t="shared" si="66"/>
        <v>0</v>
      </c>
      <c r="L90" s="405">
        <f t="shared" si="66"/>
        <v>0</v>
      </c>
      <c r="M90" s="405">
        <f t="shared" si="66"/>
        <v>0</v>
      </c>
      <c r="N90" s="405">
        <f t="shared" si="66"/>
        <v>0</v>
      </c>
      <c r="O90" s="405">
        <f t="shared" si="66"/>
        <v>0</v>
      </c>
      <c r="P90" s="405">
        <f t="shared" si="66"/>
        <v>0</v>
      </c>
      <c r="Q90" s="405">
        <f t="shared" si="66"/>
        <v>0</v>
      </c>
      <c r="R90" s="405">
        <f>+R59-P59</f>
        <v>0</v>
      </c>
      <c r="S90" s="405">
        <f t="shared" si="66"/>
        <v>0</v>
      </c>
      <c r="T90" s="405">
        <f t="shared" si="66"/>
        <v>0</v>
      </c>
      <c r="U90" s="405">
        <f t="shared" si="66"/>
        <v>0</v>
      </c>
      <c r="V90" s="405">
        <f t="shared" si="66"/>
        <v>0</v>
      </c>
      <c r="W90" s="405">
        <f t="shared" si="66"/>
        <v>0</v>
      </c>
      <c r="X90" s="405">
        <f t="shared" si="66"/>
        <v>0</v>
      </c>
      <c r="Y90" s="405">
        <f t="shared" si="66"/>
        <v>0</v>
      </c>
      <c r="Z90" s="405">
        <f t="shared" si="66"/>
        <v>0</v>
      </c>
      <c r="AA90" s="405">
        <f t="shared" si="66"/>
        <v>0</v>
      </c>
      <c r="AB90" s="405">
        <f t="shared" si="66"/>
        <v>0</v>
      </c>
      <c r="AC90" s="405">
        <f t="shared" si="66"/>
        <v>0</v>
      </c>
      <c r="AD90" s="405">
        <f t="shared" si="66"/>
        <v>0</v>
      </c>
      <c r="AE90" s="405">
        <f>+AE59-AC59</f>
        <v>0</v>
      </c>
      <c r="AF90" s="405">
        <f t="shared" si="66"/>
        <v>0</v>
      </c>
      <c r="AG90" s="405">
        <f t="shared" si="66"/>
        <v>0</v>
      </c>
      <c r="AH90" s="405">
        <f t="shared" si="66"/>
        <v>0</v>
      </c>
      <c r="AI90" s="405">
        <f t="shared" si="66"/>
        <v>0</v>
      </c>
      <c r="AJ90" s="405">
        <f t="shared" si="66"/>
        <v>0</v>
      </c>
      <c r="AK90" s="405">
        <f t="shared" si="66"/>
        <v>0</v>
      </c>
      <c r="AL90" s="405">
        <f t="shared" si="66"/>
        <v>0</v>
      </c>
      <c r="AM90" s="405">
        <f t="shared" si="66"/>
        <v>0</v>
      </c>
      <c r="AN90" s="405">
        <f t="shared" si="66"/>
        <v>0</v>
      </c>
      <c r="AO90" s="405">
        <f t="shared" si="66"/>
        <v>0</v>
      </c>
      <c r="AP90" s="405">
        <f t="shared" si="66"/>
        <v>0</v>
      </c>
      <c r="AQ90" s="405">
        <f t="shared" si="66"/>
        <v>0</v>
      </c>
      <c r="AR90" s="405">
        <f>+AR59-AP59</f>
        <v>0</v>
      </c>
      <c r="AS90" s="405">
        <f t="shared" si="66"/>
        <v>0</v>
      </c>
      <c r="AT90" s="405">
        <f t="shared" si="66"/>
        <v>0</v>
      </c>
      <c r="AU90" s="405">
        <f t="shared" si="66"/>
        <v>0</v>
      </c>
      <c r="AV90" s="405">
        <f t="shared" si="66"/>
        <v>0</v>
      </c>
      <c r="AW90" s="405">
        <f t="shared" si="66"/>
        <v>0</v>
      </c>
      <c r="AX90" s="405">
        <f t="shared" si="66"/>
        <v>0</v>
      </c>
      <c r="AY90" s="405">
        <f t="shared" si="66"/>
        <v>0</v>
      </c>
      <c r="AZ90" s="405">
        <f t="shared" si="66"/>
        <v>0</v>
      </c>
      <c r="BA90" s="405">
        <f t="shared" si="66"/>
        <v>0</v>
      </c>
      <c r="BB90" s="405">
        <f t="shared" si="66"/>
        <v>0</v>
      </c>
      <c r="BC90" s="405">
        <f t="shared" si="66"/>
        <v>0</v>
      </c>
      <c r="BD90" s="405">
        <f t="shared" si="66"/>
        <v>0</v>
      </c>
      <c r="BE90" s="405">
        <f>+BE59-BC59</f>
        <v>0</v>
      </c>
      <c r="BF90" s="405">
        <f t="shared" si="66"/>
        <v>0</v>
      </c>
      <c r="BG90" s="405">
        <f t="shared" si="66"/>
        <v>0</v>
      </c>
      <c r="BH90" s="405">
        <f t="shared" si="66"/>
        <v>0</v>
      </c>
      <c r="BI90" s="405">
        <f t="shared" si="66"/>
        <v>0</v>
      </c>
      <c r="BJ90" s="405">
        <f t="shared" si="66"/>
        <v>0</v>
      </c>
      <c r="BK90" s="405">
        <f t="shared" si="66"/>
        <v>0</v>
      </c>
      <c r="BL90" s="405">
        <f t="shared" si="66"/>
        <v>0</v>
      </c>
      <c r="BM90" s="405">
        <f t="shared" si="66"/>
        <v>0</v>
      </c>
      <c r="BN90" s="405">
        <f t="shared" si="66"/>
        <v>0</v>
      </c>
      <c r="BO90" s="405">
        <f t="shared" si="66"/>
        <v>0</v>
      </c>
      <c r="BP90" s="405">
        <f t="shared" si="66"/>
        <v>0</v>
      </c>
      <c r="BQ90" s="405">
        <f t="shared" si="66"/>
        <v>0</v>
      </c>
    </row>
    <row r="91" spans="2:69" s="381" customFormat="1">
      <c r="B91" s="377"/>
      <c r="C91" s="382" t="s">
        <v>268</v>
      </c>
      <c r="D91" s="382"/>
      <c r="E91" s="395">
        <f t="shared" ref="E91:AL91" si="67">SUM(E90:E90)</f>
        <v>0</v>
      </c>
      <c r="F91" s="395">
        <f t="shared" si="67"/>
        <v>0</v>
      </c>
      <c r="G91" s="395">
        <f t="shared" si="67"/>
        <v>0</v>
      </c>
      <c r="H91" s="395">
        <f t="shared" si="67"/>
        <v>0</v>
      </c>
      <c r="I91" s="395">
        <f t="shared" si="67"/>
        <v>0</v>
      </c>
      <c r="J91" s="395">
        <f t="shared" si="67"/>
        <v>0</v>
      </c>
      <c r="K91" s="395">
        <f t="shared" si="67"/>
        <v>0</v>
      </c>
      <c r="L91" s="395">
        <f t="shared" si="67"/>
        <v>0</v>
      </c>
      <c r="M91" s="395">
        <f t="shared" si="67"/>
        <v>0</v>
      </c>
      <c r="N91" s="395">
        <f t="shared" si="67"/>
        <v>0</v>
      </c>
      <c r="O91" s="395">
        <f t="shared" si="67"/>
        <v>0</v>
      </c>
      <c r="P91" s="395">
        <f t="shared" si="67"/>
        <v>0</v>
      </c>
      <c r="Q91" s="395">
        <f t="shared" si="67"/>
        <v>0</v>
      </c>
      <c r="R91" s="395">
        <f t="shared" si="67"/>
        <v>0</v>
      </c>
      <c r="S91" s="395">
        <f t="shared" si="67"/>
        <v>0</v>
      </c>
      <c r="T91" s="395">
        <f t="shared" si="67"/>
        <v>0</v>
      </c>
      <c r="U91" s="395">
        <f t="shared" si="67"/>
        <v>0</v>
      </c>
      <c r="V91" s="395">
        <f t="shared" si="67"/>
        <v>0</v>
      </c>
      <c r="W91" s="395">
        <f t="shared" si="67"/>
        <v>0</v>
      </c>
      <c r="X91" s="395">
        <f t="shared" si="67"/>
        <v>0</v>
      </c>
      <c r="Y91" s="395">
        <f t="shared" si="67"/>
        <v>0</v>
      </c>
      <c r="Z91" s="395">
        <f t="shared" si="67"/>
        <v>0</v>
      </c>
      <c r="AA91" s="395">
        <f t="shared" si="67"/>
        <v>0</v>
      </c>
      <c r="AB91" s="395">
        <f t="shared" si="67"/>
        <v>0</v>
      </c>
      <c r="AC91" s="395">
        <f t="shared" si="67"/>
        <v>0</v>
      </c>
      <c r="AD91" s="395">
        <f t="shared" si="67"/>
        <v>0</v>
      </c>
      <c r="AE91" s="395">
        <f t="shared" si="67"/>
        <v>0</v>
      </c>
      <c r="AF91" s="395">
        <f t="shared" si="67"/>
        <v>0</v>
      </c>
      <c r="AG91" s="395">
        <f t="shared" si="67"/>
        <v>0</v>
      </c>
      <c r="AH91" s="395">
        <f t="shared" si="67"/>
        <v>0</v>
      </c>
      <c r="AI91" s="395">
        <f t="shared" si="67"/>
        <v>0</v>
      </c>
      <c r="AJ91" s="395">
        <f t="shared" si="67"/>
        <v>0</v>
      </c>
      <c r="AK91" s="395">
        <f t="shared" si="67"/>
        <v>0</v>
      </c>
      <c r="AL91" s="395">
        <f t="shared" si="67"/>
        <v>0</v>
      </c>
      <c r="AM91" s="395">
        <f t="shared" ref="AM91:BQ91" si="68">SUM(AM90:AM90)</f>
        <v>0</v>
      </c>
      <c r="AN91" s="395">
        <f t="shared" si="68"/>
        <v>0</v>
      </c>
      <c r="AO91" s="395">
        <f t="shared" si="68"/>
        <v>0</v>
      </c>
      <c r="AP91" s="395">
        <f t="shared" si="68"/>
        <v>0</v>
      </c>
      <c r="AQ91" s="395">
        <f t="shared" si="68"/>
        <v>0</v>
      </c>
      <c r="AR91" s="395">
        <f t="shared" si="68"/>
        <v>0</v>
      </c>
      <c r="AS91" s="395">
        <f t="shared" si="68"/>
        <v>0</v>
      </c>
      <c r="AT91" s="395">
        <f t="shared" si="68"/>
        <v>0</v>
      </c>
      <c r="AU91" s="395">
        <f t="shared" si="68"/>
        <v>0</v>
      </c>
      <c r="AV91" s="395">
        <f t="shared" si="68"/>
        <v>0</v>
      </c>
      <c r="AW91" s="395">
        <f t="shared" si="68"/>
        <v>0</v>
      </c>
      <c r="AX91" s="395">
        <f t="shared" si="68"/>
        <v>0</v>
      </c>
      <c r="AY91" s="395">
        <f t="shared" si="68"/>
        <v>0</v>
      </c>
      <c r="AZ91" s="395">
        <f t="shared" si="68"/>
        <v>0</v>
      </c>
      <c r="BA91" s="395">
        <f t="shared" si="68"/>
        <v>0</v>
      </c>
      <c r="BB91" s="395">
        <f t="shared" si="68"/>
        <v>0</v>
      </c>
      <c r="BC91" s="395">
        <f t="shared" si="68"/>
        <v>0</v>
      </c>
      <c r="BD91" s="395">
        <f t="shared" si="68"/>
        <v>0</v>
      </c>
      <c r="BE91" s="395">
        <f t="shared" si="68"/>
        <v>0</v>
      </c>
      <c r="BF91" s="395">
        <f t="shared" si="68"/>
        <v>0</v>
      </c>
      <c r="BG91" s="395">
        <f t="shared" si="68"/>
        <v>0</v>
      </c>
      <c r="BH91" s="395">
        <f t="shared" si="68"/>
        <v>0</v>
      </c>
      <c r="BI91" s="395">
        <f t="shared" si="68"/>
        <v>0</v>
      </c>
      <c r="BJ91" s="395">
        <f t="shared" si="68"/>
        <v>0</v>
      </c>
      <c r="BK91" s="395">
        <f t="shared" si="68"/>
        <v>0</v>
      </c>
      <c r="BL91" s="395">
        <f t="shared" si="68"/>
        <v>0</v>
      </c>
      <c r="BM91" s="395">
        <f t="shared" si="68"/>
        <v>0</v>
      </c>
      <c r="BN91" s="395">
        <f t="shared" si="68"/>
        <v>0</v>
      </c>
      <c r="BO91" s="395">
        <f t="shared" si="68"/>
        <v>0</v>
      </c>
      <c r="BP91" s="395">
        <f t="shared" si="68"/>
        <v>0</v>
      </c>
      <c r="BQ91" s="395">
        <f t="shared" si="68"/>
        <v>0</v>
      </c>
    </row>
    <row r="92" spans="2:69" s="381" customFormat="1" ht="12" thickBot="1">
      <c r="B92" s="377"/>
      <c r="C92" s="418"/>
      <c r="D92" s="418"/>
      <c r="E92" s="383"/>
      <c r="F92" s="383"/>
      <c r="G92" s="383"/>
      <c r="H92" s="383"/>
      <c r="I92" s="383"/>
      <c r="J92" s="383"/>
      <c r="K92" s="383"/>
      <c r="L92" s="383"/>
      <c r="M92" s="383"/>
      <c r="N92" s="383"/>
      <c r="O92" s="383"/>
      <c r="P92" s="383"/>
      <c r="Q92" s="383"/>
      <c r="R92" s="383"/>
      <c r="S92" s="383"/>
      <c r="T92" s="383"/>
      <c r="U92" s="383"/>
      <c r="V92" s="383"/>
      <c r="W92" s="383"/>
      <c r="X92" s="383"/>
      <c r="Y92" s="383"/>
      <c r="Z92" s="383"/>
      <c r="AA92" s="383"/>
      <c r="AB92" s="383"/>
      <c r="AC92" s="383"/>
      <c r="AD92" s="383"/>
      <c r="AE92" s="383"/>
      <c r="AF92" s="383"/>
      <c r="AG92" s="383"/>
      <c r="AH92" s="383"/>
      <c r="AI92" s="383"/>
      <c r="AJ92" s="383"/>
      <c r="AK92" s="383"/>
      <c r="AL92" s="383"/>
      <c r="AM92" s="383"/>
      <c r="AN92" s="383"/>
      <c r="AO92" s="383"/>
      <c r="AP92" s="383"/>
      <c r="AQ92" s="383"/>
      <c r="AR92" s="383"/>
      <c r="AS92" s="383"/>
      <c r="AT92" s="383"/>
      <c r="AU92" s="383"/>
      <c r="AV92" s="383"/>
      <c r="AW92" s="383"/>
      <c r="AX92" s="383"/>
      <c r="AY92" s="383"/>
      <c r="AZ92" s="383"/>
      <c r="BA92" s="383"/>
      <c r="BB92" s="383"/>
      <c r="BC92" s="383"/>
      <c r="BD92" s="383"/>
      <c r="BE92" s="383"/>
      <c r="BF92" s="383"/>
      <c r="BG92" s="383"/>
      <c r="BH92" s="383"/>
      <c r="BI92" s="383"/>
      <c r="BJ92" s="383"/>
      <c r="BK92" s="383"/>
      <c r="BL92" s="383"/>
      <c r="BM92" s="383"/>
      <c r="BN92" s="383"/>
      <c r="BO92" s="383"/>
      <c r="BP92" s="383"/>
      <c r="BQ92" s="383"/>
    </row>
    <row r="93" spans="2:69" s="381" customFormat="1" ht="12" thickBot="1">
      <c r="B93" s="377"/>
      <c r="C93" s="436" t="s">
        <v>269</v>
      </c>
      <c r="D93" s="437"/>
      <c r="E93" s="438">
        <f t="shared" ref="E93:AL93" si="69">+E82+E87+E91</f>
        <v>0</v>
      </c>
      <c r="F93" s="438">
        <f t="shared" si="69"/>
        <v>0</v>
      </c>
      <c r="G93" s="438">
        <f t="shared" si="69"/>
        <v>0</v>
      </c>
      <c r="H93" s="438">
        <f t="shared" si="69"/>
        <v>0</v>
      </c>
      <c r="I93" s="438">
        <f t="shared" si="69"/>
        <v>0</v>
      </c>
      <c r="J93" s="438">
        <f t="shared" si="69"/>
        <v>0</v>
      </c>
      <c r="K93" s="438">
        <f t="shared" si="69"/>
        <v>0</v>
      </c>
      <c r="L93" s="438">
        <f t="shared" si="69"/>
        <v>0</v>
      </c>
      <c r="M93" s="438">
        <f t="shared" si="69"/>
        <v>0</v>
      </c>
      <c r="N93" s="438">
        <f t="shared" si="69"/>
        <v>0</v>
      </c>
      <c r="O93" s="438">
        <f t="shared" si="69"/>
        <v>0</v>
      </c>
      <c r="P93" s="438">
        <f t="shared" si="69"/>
        <v>0</v>
      </c>
      <c r="Q93" s="438">
        <f t="shared" si="69"/>
        <v>0</v>
      </c>
      <c r="R93" s="438">
        <f t="shared" si="69"/>
        <v>0</v>
      </c>
      <c r="S93" s="438">
        <f t="shared" si="69"/>
        <v>0</v>
      </c>
      <c r="T93" s="438">
        <f t="shared" si="69"/>
        <v>0</v>
      </c>
      <c r="U93" s="438">
        <f t="shared" si="69"/>
        <v>0</v>
      </c>
      <c r="V93" s="438">
        <f t="shared" si="69"/>
        <v>0</v>
      </c>
      <c r="W93" s="438">
        <f t="shared" si="69"/>
        <v>0</v>
      </c>
      <c r="X93" s="438">
        <f t="shared" si="69"/>
        <v>0</v>
      </c>
      <c r="Y93" s="438">
        <f t="shared" si="69"/>
        <v>0</v>
      </c>
      <c r="Z93" s="438">
        <f t="shared" si="69"/>
        <v>0</v>
      </c>
      <c r="AA93" s="438">
        <f t="shared" si="69"/>
        <v>0</v>
      </c>
      <c r="AB93" s="438">
        <f t="shared" si="69"/>
        <v>0</v>
      </c>
      <c r="AC93" s="438">
        <f t="shared" si="69"/>
        <v>0</v>
      </c>
      <c r="AD93" s="438">
        <f>+AD82+AD87+AD91</f>
        <v>0</v>
      </c>
      <c r="AE93" s="438">
        <f t="shared" si="69"/>
        <v>0</v>
      </c>
      <c r="AF93" s="438">
        <f t="shared" si="69"/>
        <v>0</v>
      </c>
      <c r="AG93" s="438">
        <f t="shared" si="69"/>
        <v>0</v>
      </c>
      <c r="AH93" s="438">
        <f t="shared" si="69"/>
        <v>0</v>
      </c>
      <c r="AI93" s="438">
        <f t="shared" si="69"/>
        <v>0</v>
      </c>
      <c r="AJ93" s="438">
        <f t="shared" si="69"/>
        <v>0</v>
      </c>
      <c r="AK93" s="438">
        <f t="shared" si="69"/>
        <v>0</v>
      </c>
      <c r="AL93" s="438">
        <f t="shared" si="69"/>
        <v>0</v>
      </c>
      <c r="AM93" s="438">
        <f t="shared" ref="AM93:BQ93" si="70">+AM82+AM87+AM91</f>
        <v>0</v>
      </c>
      <c r="AN93" s="438">
        <f t="shared" si="70"/>
        <v>0</v>
      </c>
      <c r="AO93" s="438">
        <f t="shared" si="70"/>
        <v>0</v>
      </c>
      <c r="AP93" s="438">
        <f t="shared" si="70"/>
        <v>0</v>
      </c>
      <c r="AQ93" s="438">
        <f t="shared" si="70"/>
        <v>0</v>
      </c>
      <c r="AR93" s="438">
        <f t="shared" si="70"/>
        <v>0</v>
      </c>
      <c r="AS93" s="438">
        <f t="shared" si="70"/>
        <v>0</v>
      </c>
      <c r="AT93" s="438">
        <f t="shared" si="70"/>
        <v>0</v>
      </c>
      <c r="AU93" s="438">
        <f t="shared" si="70"/>
        <v>0</v>
      </c>
      <c r="AV93" s="438">
        <f t="shared" si="70"/>
        <v>0</v>
      </c>
      <c r="AW93" s="438">
        <f t="shared" si="70"/>
        <v>0</v>
      </c>
      <c r="AX93" s="438">
        <f t="shared" si="70"/>
        <v>0</v>
      </c>
      <c r="AY93" s="438">
        <f t="shared" si="70"/>
        <v>0</v>
      </c>
      <c r="AZ93" s="438">
        <f t="shared" si="70"/>
        <v>0</v>
      </c>
      <c r="BA93" s="438">
        <f t="shared" si="70"/>
        <v>0</v>
      </c>
      <c r="BB93" s="438">
        <f t="shared" si="70"/>
        <v>0</v>
      </c>
      <c r="BC93" s="438">
        <f t="shared" si="70"/>
        <v>0</v>
      </c>
      <c r="BD93" s="438">
        <f t="shared" si="70"/>
        <v>0</v>
      </c>
      <c r="BE93" s="438">
        <f t="shared" si="70"/>
        <v>0</v>
      </c>
      <c r="BF93" s="438">
        <f t="shared" si="70"/>
        <v>0</v>
      </c>
      <c r="BG93" s="438">
        <f t="shared" si="70"/>
        <v>0</v>
      </c>
      <c r="BH93" s="438">
        <f t="shared" si="70"/>
        <v>0</v>
      </c>
      <c r="BI93" s="438">
        <f t="shared" si="70"/>
        <v>0</v>
      </c>
      <c r="BJ93" s="438">
        <f t="shared" si="70"/>
        <v>0</v>
      </c>
      <c r="BK93" s="438">
        <f t="shared" si="70"/>
        <v>0</v>
      </c>
      <c r="BL93" s="438">
        <f t="shared" si="70"/>
        <v>0</v>
      </c>
      <c r="BM93" s="438">
        <f t="shared" si="70"/>
        <v>0</v>
      </c>
      <c r="BN93" s="438">
        <f t="shared" si="70"/>
        <v>0</v>
      </c>
      <c r="BO93" s="438">
        <f t="shared" si="70"/>
        <v>0</v>
      </c>
      <c r="BP93" s="439">
        <f t="shared" si="70"/>
        <v>0</v>
      </c>
      <c r="BQ93" s="438">
        <f t="shared" si="70"/>
        <v>0</v>
      </c>
    </row>
    <row r="94" spans="2:69" s="381" customFormat="1">
      <c r="B94" s="377"/>
      <c r="C94" s="418"/>
      <c r="D94" s="418"/>
      <c r="E94" s="383"/>
      <c r="F94" s="383"/>
      <c r="G94" s="383"/>
      <c r="H94" s="383"/>
      <c r="I94" s="383"/>
      <c r="J94" s="383"/>
      <c r="K94" s="383"/>
      <c r="L94" s="383"/>
      <c r="M94" s="383"/>
      <c r="N94" s="383"/>
      <c r="O94" s="383"/>
      <c r="P94" s="383"/>
      <c r="Q94" s="383"/>
      <c r="R94" s="383"/>
      <c r="S94" s="383"/>
      <c r="T94" s="383"/>
      <c r="U94" s="383"/>
      <c r="V94" s="383"/>
      <c r="W94" s="383"/>
      <c r="X94" s="383"/>
      <c r="Y94" s="383"/>
      <c r="Z94" s="383"/>
      <c r="AA94" s="383"/>
      <c r="AB94" s="383"/>
      <c r="AC94" s="383"/>
      <c r="AD94" s="383"/>
      <c r="AE94" s="383"/>
      <c r="AF94" s="383"/>
      <c r="AG94" s="383"/>
      <c r="AH94" s="383"/>
      <c r="AI94" s="383"/>
      <c r="AJ94" s="383"/>
      <c r="AK94" s="383"/>
      <c r="AL94" s="383"/>
      <c r="AM94" s="383"/>
      <c r="AN94" s="383"/>
      <c r="AO94" s="383"/>
      <c r="AP94" s="383"/>
      <c r="AQ94" s="383"/>
      <c r="AR94" s="383"/>
      <c r="AS94" s="383"/>
      <c r="AT94" s="383"/>
      <c r="AU94" s="383"/>
      <c r="AV94" s="383"/>
      <c r="AW94" s="383"/>
      <c r="AX94" s="383"/>
      <c r="AY94" s="383"/>
      <c r="AZ94" s="383"/>
      <c r="BA94" s="383"/>
      <c r="BB94" s="383"/>
      <c r="BC94" s="383"/>
      <c r="BD94" s="383"/>
      <c r="BE94" s="383"/>
      <c r="BF94" s="383"/>
      <c r="BG94" s="383"/>
      <c r="BH94" s="383"/>
      <c r="BI94" s="383"/>
      <c r="BJ94" s="383"/>
      <c r="BK94" s="383"/>
      <c r="BL94" s="383"/>
      <c r="BM94" s="383"/>
      <c r="BN94" s="383"/>
      <c r="BO94" s="383"/>
      <c r="BP94" s="383"/>
      <c r="BQ94" s="383"/>
    </row>
    <row r="95" spans="2:69" s="381" customFormat="1">
      <c r="B95" s="377"/>
      <c r="C95" s="433" t="s">
        <v>270</v>
      </c>
      <c r="D95" s="433"/>
      <c r="E95" s="383"/>
      <c r="F95" s="383"/>
      <c r="G95" s="383"/>
      <c r="H95" s="383"/>
      <c r="I95" s="383"/>
      <c r="J95" s="383"/>
      <c r="K95" s="383"/>
      <c r="L95" s="383"/>
      <c r="M95" s="383"/>
      <c r="N95" s="383"/>
      <c r="O95" s="383"/>
      <c r="P95" s="383"/>
      <c r="Q95" s="383"/>
      <c r="R95" s="383"/>
      <c r="S95" s="383"/>
      <c r="T95" s="383"/>
      <c r="U95" s="383"/>
      <c r="V95" s="383"/>
      <c r="W95" s="383"/>
      <c r="X95" s="383"/>
      <c r="Y95" s="383"/>
      <c r="Z95" s="383"/>
      <c r="AA95" s="383"/>
      <c r="AB95" s="383"/>
      <c r="AC95" s="383"/>
      <c r="AD95" s="383"/>
      <c r="AE95" s="383"/>
      <c r="AF95" s="383"/>
      <c r="AG95" s="383"/>
      <c r="AH95" s="383"/>
      <c r="AI95" s="383"/>
      <c r="AJ95" s="383"/>
      <c r="AK95" s="383"/>
      <c r="AL95" s="383"/>
      <c r="AM95" s="383"/>
      <c r="AN95" s="383"/>
      <c r="AO95" s="383"/>
      <c r="AP95" s="383"/>
      <c r="AQ95" s="383"/>
      <c r="AR95" s="383"/>
      <c r="AS95" s="383"/>
      <c r="AT95" s="383"/>
      <c r="AU95" s="383"/>
      <c r="AV95" s="383"/>
      <c r="AW95" s="383"/>
      <c r="AX95" s="383"/>
      <c r="AY95" s="383"/>
      <c r="AZ95" s="383"/>
      <c r="BA95" s="383"/>
      <c r="BB95" s="383"/>
      <c r="BC95" s="383"/>
      <c r="BD95" s="383"/>
      <c r="BE95" s="383"/>
      <c r="BF95" s="383"/>
      <c r="BG95" s="383"/>
      <c r="BH95" s="383"/>
      <c r="BI95" s="383"/>
      <c r="BJ95" s="383"/>
      <c r="BK95" s="383"/>
      <c r="BL95" s="383"/>
      <c r="BM95" s="383"/>
      <c r="BN95" s="383"/>
      <c r="BO95" s="383"/>
      <c r="BP95" s="383"/>
      <c r="BQ95" s="383"/>
    </row>
    <row r="96" spans="2:69" s="381" customFormat="1">
      <c r="B96" s="377"/>
      <c r="C96" s="403" t="s">
        <v>271</v>
      </c>
      <c r="D96" s="403"/>
      <c r="E96" s="405">
        <f>+E60</f>
        <v>0</v>
      </c>
      <c r="F96" s="405">
        <f t="shared" ref="F96:AM96" si="71">+F60-E60</f>
        <v>0</v>
      </c>
      <c r="G96" s="405">
        <f t="shared" si="71"/>
        <v>0</v>
      </c>
      <c r="H96" s="405">
        <f t="shared" si="71"/>
        <v>0</v>
      </c>
      <c r="I96" s="405">
        <f t="shared" si="71"/>
        <v>0</v>
      </c>
      <c r="J96" s="405">
        <f t="shared" si="71"/>
        <v>0</v>
      </c>
      <c r="K96" s="405">
        <f t="shared" si="71"/>
        <v>0</v>
      </c>
      <c r="L96" s="405">
        <f t="shared" si="71"/>
        <v>0</v>
      </c>
      <c r="M96" s="405">
        <f t="shared" si="71"/>
        <v>0</v>
      </c>
      <c r="N96" s="405">
        <f t="shared" si="71"/>
        <v>0</v>
      </c>
      <c r="O96" s="405">
        <f t="shared" si="71"/>
        <v>0</v>
      </c>
      <c r="P96" s="405">
        <f t="shared" si="71"/>
        <v>0</v>
      </c>
      <c r="Q96" s="405">
        <f>SUM(E96:P96)</f>
        <v>0</v>
      </c>
      <c r="R96" s="405">
        <f>+R60-P60</f>
        <v>0</v>
      </c>
      <c r="S96" s="405">
        <f t="shared" si="71"/>
        <v>0</v>
      </c>
      <c r="T96" s="405">
        <f t="shared" si="71"/>
        <v>0</v>
      </c>
      <c r="U96" s="405">
        <f t="shared" si="71"/>
        <v>0</v>
      </c>
      <c r="V96" s="405">
        <f t="shared" si="71"/>
        <v>0</v>
      </c>
      <c r="W96" s="405">
        <f t="shared" si="71"/>
        <v>0</v>
      </c>
      <c r="X96" s="405">
        <f t="shared" si="71"/>
        <v>0</v>
      </c>
      <c r="Y96" s="405">
        <f t="shared" si="71"/>
        <v>0</v>
      </c>
      <c r="Z96" s="405">
        <f t="shared" si="71"/>
        <v>0</v>
      </c>
      <c r="AA96" s="405">
        <f t="shared" si="71"/>
        <v>0</v>
      </c>
      <c r="AB96" s="405">
        <f t="shared" si="71"/>
        <v>0</v>
      </c>
      <c r="AC96" s="405">
        <f t="shared" si="71"/>
        <v>0</v>
      </c>
      <c r="AD96" s="405">
        <f>SUM(R96:AC96)</f>
        <v>0</v>
      </c>
      <c r="AE96" s="405">
        <f>+AE60-AC60</f>
        <v>0</v>
      </c>
      <c r="AF96" s="405">
        <f t="shared" si="71"/>
        <v>0</v>
      </c>
      <c r="AG96" s="405">
        <f t="shared" si="71"/>
        <v>0</v>
      </c>
      <c r="AH96" s="405">
        <f t="shared" si="71"/>
        <v>0</v>
      </c>
      <c r="AI96" s="405">
        <f t="shared" si="71"/>
        <v>0</v>
      </c>
      <c r="AJ96" s="405">
        <f t="shared" si="71"/>
        <v>0</v>
      </c>
      <c r="AK96" s="405">
        <f t="shared" si="71"/>
        <v>0</v>
      </c>
      <c r="AL96" s="405">
        <f t="shared" si="71"/>
        <v>0</v>
      </c>
      <c r="AM96" s="405">
        <f t="shared" si="71"/>
        <v>0</v>
      </c>
      <c r="AN96" s="405">
        <f t="shared" ref="AN96:BP96" si="72">+AN60-AM60</f>
        <v>0</v>
      </c>
      <c r="AO96" s="405">
        <f t="shared" si="72"/>
        <v>0</v>
      </c>
      <c r="AP96" s="405">
        <f t="shared" si="72"/>
        <v>0</v>
      </c>
      <c r="AQ96" s="405">
        <f>SUM(AE96:AP96)</f>
        <v>0</v>
      </c>
      <c r="AR96" s="405">
        <f>+AR60-AP60</f>
        <v>0</v>
      </c>
      <c r="AS96" s="405">
        <f t="shared" si="72"/>
        <v>0</v>
      </c>
      <c r="AT96" s="405">
        <f t="shared" si="72"/>
        <v>0</v>
      </c>
      <c r="AU96" s="405">
        <f t="shared" si="72"/>
        <v>0</v>
      </c>
      <c r="AV96" s="405">
        <f t="shared" si="72"/>
        <v>0</v>
      </c>
      <c r="AW96" s="405">
        <f t="shared" si="72"/>
        <v>0</v>
      </c>
      <c r="AX96" s="405">
        <f t="shared" si="72"/>
        <v>0</v>
      </c>
      <c r="AY96" s="405">
        <f t="shared" si="72"/>
        <v>0</v>
      </c>
      <c r="AZ96" s="405">
        <f t="shared" si="72"/>
        <v>0</v>
      </c>
      <c r="BA96" s="405">
        <f t="shared" si="72"/>
        <v>0</v>
      </c>
      <c r="BB96" s="405">
        <f t="shared" si="72"/>
        <v>0</v>
      </c>
      <c r="BC96" s="405">
        <f t="shared" si="72"/>
        <v>0</v>
      </c>
      <c r="BD96" s="405">
        <f>SUM(AR96:BC96)</f>
        <v>0</v>
      </c>
      <c r="BE96" s="405">
        <f>+BE60-BC60</f>
        <v>0</v>
      </c>
      <c r="BF96" s="405">
        <f t="shared" si="72"/>
        <v>0</v>
      </c>
      <c r="BG96" s="405">
        <f t="shared" si="72"/>
        <v>0</v>
      </c>
      <c r="BH96" s="405">
        <f t="shared" si="72"/>
        <v>0</v>
      </c>
      <c r="BI96" s="405">
        <f t="shared" si="72"/>
        <v>0</v>
      </c>
      <c r="BJ96" s="405">
        <f t="shared" si="72"/>
        <v>0</v>
      </c>
      <c r="BK96" s="405">
        <f t="shared" si="72"/>
        <v>0</v>
      </c>
      <c r="BL96" s="405">
        <f t="shared" si="72"/>
        <v>0</v>
      </c>
      <c r="BM96" s="405">
        <f t="shared" si="72"/>
        <v>0</v>
      </c>
      <c r="BN96" s="405">
        <f t="shared" si="72"/>
        <v>0</v>
      </c>
      <c r="BO96" s="405">
        <f t="shared" si="72"/>
        <v>0</v>
      </c>
      <c r="BP96" s="405">
        <f t="shared" si="72"/>
        <v>0</v>
      </c>
      <c r="BQ96" s="405">
        <f>SUM(BE96:BP96)</f>
        <v>0</v>
      </c>
    </row>
    <row r="97" spans="2:69" s="381" customFormat="1">
      <c r="B97" s="377"/>
      <c r="C97" s="403" t="s">
        <v>272</v>
      </c>
      <c r="D97" s="403"/>
      <c r="E97" s="434">
        <f>+E63</f>
        <v>0</v>
      </c>
      <c r="F97" s="434">
        <f t="shared" ref="F97:AM97" si="73">+F63-E63</f>
        <v>0</v>
      </c>
      <c r="G97" s="434">
        <f t="shared" si="73"/>
        <v>0</v>
      </c>
      <c r="H97" s="434">
        <f t="shared" si="73"/>
        <v>0</v>
      </c>
      <c r="I97" s="434">
        <f t="shared" si="73"/>
        <v>0</v>
      </c>
      <c r="J97" s="434">
        <f t="shared" si="73"/>
        <v>0</v>
      </c>
      <c r="K97" s="434">
        <f t="shared" si="73"/>
        <v>0</v>
      </c>
      <c r="L97" s="434">
        <f t="shared" si="73"/>
        <v>0</v>
      </c>
      <c r="M97" s="434">
        <f t="shared" si="73"/>
        <v>0</v>
      </c>
      <c r="N97" s="434">
        <f t="shared" si="73"/>
        <v>0</v>
      </c>
      <c r="O97" s="434">
        <f t="shared" si="73"/>
        <v>0</v>
      </c>
      <c r="P97" s="434">
        <f t="shared" si="73"/>
        <v>0</v>
      </c>
      <c r="Q97" s="434">
        <f>SUM(E97:P97)</f>
        <v>0</v>
      </c>
      <c r="R97" s="434">
        <f>+R63-P63</f>
        <v>0</v>
      </c>
      <c r="S97" s="434">
        <f t="shared" si="73"/>
        <v>0</v>
      </c>
      <c r="T97" s="434">
        <f t="shared" si="73"/>
        <v>0</v>
      </c>
      <c r="U97" s="434">
        <f t="shared" si="73"/>
        <v>0</v>
      </c>
      <c r="V97" s="434">
        <f t="shared" si="73"/>
        <v>0</v>
      </c>
      <c r="W97" s="434">
        <f t="shared" si="73"/>
        <v>0</v>
      </c>
      <c r="X97" s="434">
        <f t="shared" si="73"/>
        <v>0</v>
      </c>
      <c r="Y97" s="434">
        <f t="shared" si="73"/>
        <v>0</v>
      </c>
      <c r="Z97" s="434">
        <f t="shared" si="73"/>
        <v>0</v>
      </c>
      <c r="AA97" s="434">
        <f t="shared" si="73"/>
        <v>0</v>
      </c>
      <c r="AB97" s="434">
        <f t="shared" si="73"/>
        <v>0</v>
      </c>
      <c r="AC97" s="434">
        <f t="shared" si="73"/>
        <v>0</v>
      </c>
      <c r="AD97" s="434">
        <f>SUM(R97:AC97)</f>
        <v>0</v>
      </c>
      <c r="AE97" s="434">
        <f>+AE63-AC63</f>
        <v>0</v>
      </c>
      <c r="AF97" s="434">
        <f t="shared" si="73"/>
        <v>0</v>
      </c>
      <c r="AG97" s="434">
        <f t="shared" si="73"/>
        <v>0</v>
      </c>
      <c r="AH97" s="434">
        <f t="shared" si="73"/>
        <v>0</v>
      </c>
      <c r="AI97" s="434">
        <f t="shared" si="73"/>
        <v>0</v>
      </c>
      <c r="AJ97" s="434">
        <f t="shared" si="73"/>
        <v>0</v>
      </c>
      <c r="AK97" s="434">
        <f t="shared" si="73"/>
        <v>0</v>
      </c>
      <c r="AL97" s="434">
        <f t="shared" si="73"/>
        <v>0</v>
      </c>
      <c r="AM97" s="434">
        <f t="shared" si="73"/>
        <v>0</v>
      </c>
      <c r="AN97" s="434">
        <f t="shared" ref="AN97:BP97" si="74">+AN63-AM63</f>
        <v>0</v>
      </c>
      <c r="AO97" s="434">
        <f t="shared" si="74"/>
        <v>0</v>
      </c>
      <c r="AP97" s="434">
        <f t="shared" si="74"/>
        <v>0</v>
      </c>
      <c r="AQ97" s="434">
        <f>SUM(AE97:AP97)</f>
        <v>0</v>
      </c>
      <c r="AR97" s="434">
        <f>+AR63-AP63</f>
        <v>0</v>
      </c>
      <c r="AS97" s="434">
        <f t="shared" si="74"/>
        <v>0</v>
      </c>
      <c r="AT97" s="434">
        <f t="shared" si="74"/>
        <v>0</v>
      </c>
      <c r="AU97" s="434">
        <f t="shared" si="74"/>
        <v>0</v>
      </c>
      <c r="AV97" s="434">
        <f t="shared" si="74"/>
        <v>0</v>
      </c>
      <c r="AW97" s="434">
        <f t="shared" si="74"/>
        <v>0</v>
      </c>
      <c r="AX97" s="434">
        <f t="shared" si="74"/>
        <v>0</v>
      </c>
      <c r="AY97" s="434">
        <f t="shared" si="74"/>
        <v>0</v>
      </c>
      <c r="AZ97" s="434">
        <f t="shared" si="74"/>
        <v>0</v>
      </c>
      <c r="BA97" s="434">
        <f t="shared" si="74"/>
        <v>0</v>
      </c>
      <c r="BB97" s="434">
        <f t="shared" si="74"/>
        <v>0</v>
      </c>
      <c r="BC97" s="434">
        <f t="shared" si="74"/>
        <v>0</v>
      </c>
      <c r="BD97" s="434">
        <f>SUM(AR97:BC97)</f>
        <v>0</v>
      </c>
      <c r="BE97" s="434">
        <f>+BE63-BC63</f>
        <v>0</v>
      </c>
      <c r="BF97" s="434">
        <f t="shared" si="74"/>
        <v>0</v>
      </c>
      <c r="BG97" s="434">
        <f t="shared" si="74"/>
        <v>0</v>
      </c>
      <c r="BH97" s="434">
        <f t="shared" si="74"/>
        <v>0</v>
      </c>
      <c r="BI97" s="434">
        <f t="shared" si="74"/>
        <v>0</v>
      </c>
      <c r="BJ97" s="434">
        <f t="shared" si="74"/>
        <v>0</v>
      </c>
      <c r="BK97" s="434">
        <f t="shared" si="74"/>
        <v>0</v>
      </c>
      <c r="BL97" s="434">
        <f t="shared" si="74"/>
        <v>0</v>
      </c>
      <c r="BM97" s="434">
        <f t="shared" si="74"/>
        <v>0</v>
      </c>
      <c r="BN97" s="434">
        <f t="shared" si="74"/>
        <v>0</v>
      </c>
      <c r="BO97" s="434">
        <f t="shared" si="74"/>
        <v>0</v>
      </c>
      <c r="BP97" s="434">
        <f t="shared" si="74"/>
        <v>0</v>
      </c>
      <c r="BQ97" s="434">
        <f>SUM(BE97:BP97)</f>
        <v>0</v>
      </c>
    </row>
    <row r="98" spans="2:69" s="381" customFormat="1">
      <c r="B98" s="377"/>
      <c r="C98" s="382" t="s">
        <v>273</v>
      </c>
      <c r="D98" s="382"/>
      <c r="E98" s="395">
        <f t="shared" ref="E98:AL98" si="75">+E96+E97</f>
        <v>0</v>
      </c>
      <c r="F98" s="395">
        <f t="shared" si="75"/>
        <v>0</v>
      </c>
      <c r="G98" s="395">
        <f t="shared" si="75"/>
        <v>0</v>
      </c>
      <c r="H98" s="395">
        <f t="shared" si="75"/>
        <v>0</v>
      </c>
      <c r="I98" s="395">
        <f t="shared" si="75"/>
        <v>0</v>
      </c>
      <c r="J98" s="395">
        <f t="shared" si="75"/>
        <v>0</v>
      </c>
      <c r="K98" s="395">
        <f t="shared" si="75"/>
        <v>0</v>
      </c>
      <c r="L98" s="395">
        <f t="shared" si="75"/>
        <v>0</v>
      </c>
      <c r="M98" s="395">
        <f t="shared" si="75"/>
        <v>0</v>
      </c>
      <c r="N98" s="395">
        <f t="shared" si="75"/>
        <v>0</v>
      </c>
      <c r="O98" s="395">
        <f t="shared" si="75"/>
        <v>0</v>
      </c>
      <c r="P98" s="395">
        <f t="shared" si="75"/>
        <v>0</v>
      </c>
      <c r="Q98" s="395">
        <f t="shared" si="75"/>
        <v>0</v>
      </c>
      <c r="R98" s="395">
        <f t="shared" si="75"/>
        <v>0</v>
      </c>
      <c r="S98" s="395">
        <f t="shared" si="75"/>
        <v>0</v>
      </c>
      <c r="T98" s="395">
        <f t="shared" si="75"/>
        <v>0</v>
      </c>
      <c r="U98" s="395">
        <f t="shared" si="75"/>
        <v>0</v>
      </c>
      <c r="V98" s="395">
        <f t="shared" si="75"/>
        <v>0</v>
      </c>
      <c r="W98" s="395">
        <f t="shared" si="75"/>
        <v>0</v>
      </c>
      <c r="X98" s="395">
        <f t="shared" si="75"/>
        <v>0</v>
      </c>
      <c r="Y98" s="395">
        <f t="shared" si="75"/>
        <v>0</v>
      </c>
      <c r="Z98" s="395">
        <f t="shared" si="75"/>
        <v>0</v>
      </c>
      <c r="AA98" s="395">
        <f t="shared" si="75"/>
        <v>0</v>
      </c>
      <c r="AB98" s="395">
        <f t="shared" si="75"/>
        <v>0</v>
      </c>
      <c r="AC98" s="395">
        <f t="shared" si="75"/>
        <v>0</v>
      </c>
      <c r="AD98" s="395">
        <f t="shared" si="75"/>
        <v>0</v>
      </c>
      <c r="AE98" s="395">
        <f t="shared" si="75"/>
        <v>0</v>
      </c>
      <c r="AF98" s="395">
        <f t="shared" si="75"/>
        <v>0</v>
      </c>
      <c r="AG98" s="395">
        <f t="shared" si="75"/>
        <v>0</v>
      </c>
      <c r="AH98" s="395">
        <f t="shared" si="75"/>
        <v>0</v>
      </c>
      <c r="AI98" s="395">
        <f t="shared" si="75"/>
        <v>0</v>
      </c>
      <c r="AJ98" s="395">
        <f t="shared" si="75"/>
        <v>0</v>
      </c>
      <c r="AK98" s="395">
        <f t="shared" si="75"/>
        <v>0</v>
      </c>
      <c r="AL98" s="395">
        <f t="shared" si="75"/>
        <v>0</v>
      </c>
      <c r="AM98" s="395">
        <f t="shared" ref="AM98:BQ98" si="76">+AM96+AM97</f>
        <v>0</v>
      </c>
      <c r="AN98" s="395">
        <f t="shared" si="76"/>
        <v>0</v>
      </c>
      <c r="AO98" s="395">
        <f t="shared" si="76"/>
        <v>0</v>
      </c>
      <c r="AP98" s="395">
        <f t="shared" si="76"/>
        <v>0</v>
      </c>
      <c r="AQ98" s="395">
        <f t="shared" si="76"/>
        <v>0</v>
      </c>
      <c r="AR98" s="395">
        <f t="shared" si="76"/>
        <v>0</v>
      </c>
      <c r="AS98" s="395">
        <f t="shared" si="76"/>
        <v>0</v>
      </c>
      <c r="AT98" s="395">
        <f t="shared" si="76"/>
        <v>0</v>
      </c>
      <c r="AU98" s="395">
        <f t="shared" si="76"/>
        <v>0</v>
      </c>
      <c r="AV98" s="395">
        <f t="shared" si="76"/>
        <v>0</v>
      </c>
      <c r="AW98" s="395">
        <f t="shared" si="76"/>
        <v>0</v>
      </c>
      <c r="AX98" s="395">
        <f t="shared" si="76"/>
        <v>0</v>
      </c>
      <c r="AY98" s="395">
        <f t="shared" si="76"/>
        <v>0</v>
      </c>
      <c r="AZ98" s="395">
        <f t="shared" si="76"/>
        <v>0</v>
      </c>
      <c r="BA98" s="395">
        <f t="shared" si="76"/>
        <v>0</v>
      </c>
      <c r="BB98" s="395">
        <f t="shared" si="76"/>
        <v>0</v>
      </c>
      <c r="BC98" s="395">
        <f t="shared" si="76"/>
        <v>0</v>
      </c>
      <c r="BD98" s="395">
        <f t="shared" si="76"/>
        <v>0</v>
      </c>
      <c r="BE98" s="395">
        <f t="shared" si="76"/>
        <v>0</v>
      </c>
      <c r="BF98" s="395">
        <f t="shared" si="76"/>
        <v>0</v>
      </c>
      <c r="BG98" s="395">
        <f t="shared" si="76"/>
        <v>0</v>
      </c>
      <c r="BH98" s="395">
        <f t="shared" si="76"/>
        <v>0</v>
      </c>
      <c r="BI98" s="395">
        <f t="shared" si="76"/>
        <v>0</v>
      </c>
      <c r="BJ98" s="395">
        <f t="shared" si="76"/>
        <v>0</v>
      </c>
      <c r="BK98" s="395">
        <f t="shared" si="76"/>
        <v>0</v>
      </c>
      <c r="BL98" s="395">
        <f t="shared" si="76"/>
        <v>0</v>
      </c>
      <c r="BM98" s="395">
        <f t="shared" si="76"/>
        <v>0</v>
      </c>
      <c r="BN98" s="395">
        <f t="shared" si="76"/>
        <v>0</v>
      </c>
      <c r="BO98" s="395">
        <f t="shared" si="76"/>
        <v>0</v>
      </c>
      <c r="BP98" s="395">
        <f t="shared" si="76"/>
        <v>0</v>
      </c>
      <c r="BQ98" s="395">
        <f t="shared" si="76"/>
        <v>0</v>
      </c>
    </row>
    <row r="99" spans="2:69" s="381" customFormat="1" hidden="1">
      <c r="B99" s="377"/>
      <c r="C99" s="418"/>
      <c r="D99" s="418"/>
      <c r="E99" s="383"/>
      <c r="F99" s="383"/>
      <c r="G99" s="383"/>
      <c r="H99" s="383"/>
      <c r="I99" s="383"/>
      <c r="J99" s="383"/>
      <c r="K99" s="383"/>
      <c r="L99" s="383"/>
      <c r="M99" s="383"/>
      <c r="N99" s="383"/>
      <c r="O99" s="383"/>
      <c r="P99" s="383"/>
      <c r="Q99" s="383"/>
      <c r="R99" s="383"/>
      <c r="S99" s="383"/>
      <c r="T99" s="383"/>
      <c r="U99" s="383"/>
      <c r="V99" s="383"/>
      <c r="W99" s="383"/>
      <c r="X99" s="383"/>
      <c r="Y99" s="383"/>
      <c r="Z99" s="383"/>
      <c r="AA99" s="383"/>
      <c r="AB99" s="383"/>
      <c r="AC99" s="383"/>
      <c r="AD99" s="383"/>
      <c r="AE99" s="383"/>
      <c r="AF99" s="383"/>
      <c r="AG99" s="383"/>
      <c r="AH99" s="383"/>
      <c r="AI99" s="383"/>
      <c r="AJ99" s="383"/>
      <c r="AK99" s="383"/>
      <c r="AL99" s="383"/>
      <c r="AM99" s="383"/>
      <c r="AN99" s="383"/>
      <c r="AO99" s="383"/>
      <c r="AP99" s="383"/>
      <c r="AQ99" s="383"/>
      <c r="AR99" s="383"/>
      <c r="AS99" s="383"/>
      <c r="AT99" s="383"/>
      <c r="AU99" s="383"/>
      <c r="AV99" s="383"/>
      <c r="AW99" s="383"/>
      <c r="AX99" s="383"/>
      <c r="AY99" s="383"/>
      <c r="AZ99" s="383"/>
      <c r="BA99" s="383"/>
      <c r="BB99" s="383"/>
      <c r="BC99" s="383"/>
      <c r="BD99" s="383"/>
      <c r="BE99" s="383"/>
      <c r="BF99" s="383"/>
      <c r="BG99" s="383"/>
      <c r="BH99" s="383"/>
      <c r="BI99" s="383"/>
      <c r="BJ99" s="383"/>
      <c r="BK99" s="383"/>
      <c r="BL99" s="383"/>
      <c r="BM99" s="383"/>
      <c r="BN99" s="383"/>
      <c r="BO99" s="383"/>
      <c r="BP99" s="383"/>
      <c r="BQ99" s="383"/>
    </row>
    <row r="100" spans="2:69" s="381" customFormat="1">
      <c r="B100" s="377"/>
      <c r="C100" s="433" t="s">
        <v>274</v>
      </c>
      <c r="D100" s="433"/>
      <c r="E100" s="383"/>
      <c r="F100" s="383"/>
      <c r="G100" s="383"/>
      <c r="H100" s="383"/>
      <c r="I100" s="383"/>
      <c r="J100" s="383"/>
      <c r="K100" s="383"/>
      <c r="L100" s="383"/>
      <c r="M100" s="383"/>
      <c r="N100" s="383"/>
      <c r="O100" s="383"/>
      <c r="P100" s="383"/>
      <c r="Q100" s="383"/>
      <c r="R100" s="383"/>
      <c r="S100" s="383"/>
      <c r="T100" s="383"/>
      <c r="U100" s="383"/>
      <c r="V100" s="383"/>
      <c r="W100" s="383"/>
      <c r="X100" s="383"/>
      <c r="Y100" s="383"/>
      <c r="Z100" s="383"/>
      <c r="AA100" s="383"/>
      <c r="AB100" s="383"/>
      <c r="AC100" s="383"/>
      <c r="AD100" s="383"/>
      <c r="AE100" s="383"/>
      <c r="AF100" s="383"/>
      <c r="AG100" s="383"/>
      <c r="AH100" s="383"/>
      <c r="AI100" s="383"/>
      <c r="AJ100" s="383"/>
      <c r="AK100" s="383"/>
      <c r="AL100" s="383"/>
      <c r="AM100" s="383"/>
      <c r="AN100" s="383"/>
      <c r="AO100" s="383"/>
      <c r="AP100" s="383"/>
      <c r="AQ100" s="383"/>
      <c r="AR100" s="383"/>
      <c r="AS100" s="383"/>
      <c r="AT100" s="383"/>
      <c r="AU100" s="383"/>
      <c r="AV100" s="383"/>
      <c r="AW100" s="383"/>
      <c r="AX100" s="383"/>
      <c r="AY100" s="383"/>
      <c r="AZ100" s="383"/>
      <c r="BA100" s="383"/>
      <c r="BB100" s="383"/>
      <c r="BC100" s="383"/>
      <c r="BD100" s="383"/>
      <c r="BE100" s="383"/>
      <c r="BF100" s="383"/>
      <c r="BG100" s="383"/>
      <c r="BH100" s="383"/>
      <c r="BI100" s="383"/>
      <c r="BJ100" s="383"/>
      <c r="BK100" s="383"/>
      <c r="BL100" s="383"/>
      <c r="BM100" s="383"/>
      <c r="BN100" s="383"/>
      <c r="BO100" s="383"/>
      <c r="BP100" s="383"/>
      <c r="BQ100" s="383"/>
    </row>
    <row r="101" spans="2:69" s="381" customFormat="1">
      <c r="B101" s="377"/>
      <c r="C101" s="403" t="s">
        <v>275</v>
      </c>
      <c r="D101" s="403"/>
      <c r="E101" s="405">
        <f>-E53+E81</f>
        <v>0</v>
      </c>
      <c r="F101" s="405">
        <f>-F53+E53+F81</f>
        <v>0</v>
      </c>
      <c r="G101" s="405">
        <f>-G53+F53+G81</f>
        <v>0</v>
      </c>
      <c r="H101" s="405">
        <f t="shared" ref="H101:BP101" si="77">-H53+G53+H81</f>
        <v>0</v>
      </c>
      <c r="I101" s="405">
        <f t="shared" si="77"/>
        <v>0</v>
      </c>
      <c r="J101" s="405">
        <f t="shared" si="77"/>
        <v>0</v>
      </c>
      <c r="K101" s="405">
        <f t="shared" si="77"/>
        <v>0</v>
      </c>
      <c r="L101" s="405">
        <f t="shared" si="77"/>
        <v>0</v>
      </c>
      <c r="M101" s="405">
        <f t="shared" si="77"/>
        <v>0</v>
      </c>
      <c r="N101" s="405">
        <f t="shared" si="77"/>
        <v>0</v>
      </c>
      <c r="O101" s="405">
        <f t="shared" si="77"/>
        <v>0</v>
      </c>
      <c r="P101" s="405">
        <f t="shared" si="77"/>
        <v>0</v>
      </c>
      <c r="Q101" s="405">
        <f>SUM(E101:P101)</f>
        <v>0</v>
      </c>
      <c r="R101" s="405">
        <f>-R53+P53+R81</f>
        <v>0</v>
      </c>
      <c r="S101" s="405">
        <f t="shared" si="77"/>
        <v>0</v>
      </c>
      <c r="T101" s="405">
        <f t="shared" si="77"/>
        <v>0</v>
      </c>
      <c r="U101" s="405">
        <f t="shared" si="77"/>
        <v>0</v>
      </c>
      <c r="V101" s="405">
        <f t="shared" si="77"/>
        <v>0</v>
      </c>
      <c r="W101" s="405">
        <f t="shared" si="77"/>
        <v>0</v>
      </c>
      <c r="X101" s="405">
        <f t="shared" si="77"/>
        <v>0</v>
      </c>
      <c r="Y101" s="405">
        <f t="shared" si="77"/>
        <v>0</v>
      </c>
      <c r="Z101" s="405">
        <f t="shared" si="77"/>
        <v>0</v>
      </c>
      <c r="AA101" s="405">
        <f t="shared" si="77"/>
        <v>0</v>
      </c>
      <c r="AB101" s="405">
        <f t="shared" si="77"/>
        <v>0</v>
      </c>
      <c r="AC101" s="405">
        <f t="shared" si="77"/>
        <v>0</v>
      </c>
      <c r="AD101" s="405">
        <f>SUM(R101:AC101)</f>
        <v>0</v>
      </c>
      <c r="AE101" s="405">
        <f>-AE53+AC53+AE81</f>
        <v>0</v>
      </c>
      <c r="AF101" s="405">
        <f t="shared" si="77"/>
        <v>0</v>
      </c>
      <c r="AG101" s="405">
        <f t="shared" si="77"/>
        <v>0</v>
      </c>
      <c r="AH101" s="405">
        <f t="shared" si="77"/>
        <v>0</v>
      </c>
      <c r="AI101" s="405">
        <f t="shared" si="77"/>
        <v>0</v>
      </c>
      <c r="AJ101" s="405">
        <f t="shared" si="77"/>
        <v>0</v>
      </c>
      <c r="AK101" s="405">
        <f t="shared" si="77"/>
        <v>0</v>
      </c>
      <c r="AL101" s="405">
        <f t="shared" si="77"/>
        <v>0</v>
      </c>
      <c r="AM101" s="405">
        <f t="shared" si="77"/>
        <v>0</v>
      </c>
      <c r="AN101" s="405">
        <f t="shared" si="77"/>
        <v>0</v>
      </c>
      <c r="AO101" s="405">
        <f t="shared" si="77"/>
        <v>0</v>
      </c>
      <c r="AP101" s="405">
        <f t="shared" si="77"/>
        <v>0</v>
      </c>
      <c r="AQ101" s="405">
        <f>SUM(AE101:AP101)</f>
        <v>0</v>
      </c>
      <c r="AR101" s="405">
        <f>-AR53+AP53+AR81</f>
        <v>0</v>
      </c>
      <c r="AS101" s="405">
        <f t="shared" si="77"/>
        <v>0</v>
      </c>
      <c r="AT101" s="405">
        <f t="shared" si="77"/>
        <v>0</v>
      </c>
      <c r="AU101" s="405">
        <f t="shared" si="77"/>
        <v>0</v>
      </c>
      <c r="AV101" s="405">
        <f t="shared" si="77"/>
        <v>0</v>
      </c>
      <c r="AW101" s="405">
        <f t="shared" si="77"/>
        <v>0</v>
      </c>
      <c r="AX101" s="405">
        <f t="shared" si="77"/>
        <v>0</v>
      </c>
      <c r="AY101" s="405">
        <f t="shared" si="77"/>
        <v>0</v>
      </c>
      <c r="AZ101" s="405">
        <f t="shared" si="77"/>
        <v>0</v>
      </c>
      <c r="BA101" s="405">
        <f t="shared" si="77"/>
        <v>0</v>
      </c>
      <c r="BB101" s="405">
        <f t="shared" si="77"/>
        <v>0</v>
      </c>
      <c r="BC101" s="405">
        <f t="shared" si="77"/>
        <v>0</v>
      </c>
      <c r="BD101" s="405">
        <f>SUM(AR101:BC101)</f>
        <v>0</v>
      </c>
      <c r="BE101" s="405">
        <f>-BE53+BC53+BE81</f>
        <v>0</v>
      </c>
      <c r="BF101" s="405">
        <f t="shared" si="77"/>
        <v>0</v>
      </c>
      <c r="BG101" s="405">
        <f t="shared" si="77"/>
        <v>0</v>
      </c>
      <c r="BH101" s="405">
        <f t="shared" si="77"/>
        <v>0</v>
      </c>
      <c r="BI101" s="405">
        <f t="shared" si="77"/>
        <v>0</v>
      </c>
      <c r="BJ101" s="405">
        <f t="shared" si="77"/>
        <v>0</v>
      </c>
      <c r="BK101" s="405">
        <f t="shared" si="77"/>
        <v>0</v>
      </c>
      <c r="BL101" s="405">
        <f t="shared" si="77"/>
        <v>0</v>
      </c>
      <c r="BM101" s="405">
        <f t="shared" si="77"/>
        <v>0</v>
      </c>
      <c r="BN101" s="405">
        <f t="shared" si="77"/>
        <v>0</v>
      </c>
      <c r="BO101" s="405">
        <f t="shared" si="77"/>
        <v>0</v>
      </c>
      <c r="BP101" s="405">
        <f t="shared" si="77"/>
        <v>0</v>
      </c>
      <c r="BQ101" s="405">
        <f>SUM(BE101:BP101)</f>
        <v>0</v>
      </c>
    </row>
    <row r="102" spans="2:69" s="381" customFormat="1">
      <c r="B102" s="377"/>
      <c r="C102" s="403" t="s">
        <v>276</v>
      </c>
      <c r="D102" s="403"/>
      <c r="E102" s="405">
        <v>0</v>
      </c>
      <c r="F102" s="405">
        <v>0</v>
      </c>
      <c r="G102" s="405">
        <v>0</v>
      </c>
      <c r="H102" s="405">
        <v>0</v>
      </c>
      <c r="I102" s="405">
        <v>0</v>
      </c>
      <c r="J102" s="405">
        <v>0</v>
      </c>
      <c r="K102" s="405">
        <v>0</v>
      </c>
      <c r="L102" s="405">
        <v>0</v>
      </c>
      <c r="M102" s="405">
        <v>0</v>
      </c>
      <c r="N102" s="405">
        <v>0</v>
      </c>
      <c r="O102" s="405">
        <v>0</v>
      </c>
      <c r="P102" s="405">
        <v>0</v>
      </c>
      <c r="Q102" s="405">
        <f>SUM(E102:P102)</f>
        <v>0</v>
      </c>
      <c r="R102" s="405">
        <v>0</v>
      </c>
      <c r="S102" s="405">
        <v>0</v>
      </c>
      <c r="T102" s="405">
        <v>0</v>
      </c>
      <c r="U102" s="405">
        <v>0</v>
      </c>
      <c r="V102" s="405">
        <v>0</v>
      </c>
      <c r="W102" s="405">
        <v>0</v>
      </c>
      <c r="X102" s="405">
        <v>0</v>
      </c>
      <c r="Y102" s="405">
        <v>0</v>
      </c>
      <c r="Z102" s="405">
        <v>0</v>
      </c>
      <c r="AA102" s="405">
        <v>0</v>
      </c>
      <c r="AB102" s="405">
        <v>0</v>
      </c>
      <c r="AC102" s="405">
        <v>0</v>
      </c>
      <c r="AD102" s="405">
        <f>SUM(R102:AC102)</f>
        <v>0</v>
      </c>
      <c r="AE102" s="405">
        <v>0</v>
      </c>
      <c r="AF102" s="405">
        <v>0</v>
      </c>
      <c r="AG102" s="405">
        <v>0</v>
      </c>
      <c r="AH102" s="405">
        <v>0</v>
      </c>
      <c r="AI102" s="405">
        <v>0</v>
      </c>
      <c r="AJ102" s="405">
        <v>0</v>
      </c>
      <c r="AK102" s="405">
        <v>0</v>
      </c>
      <c r="AL102" s="405">
        <v>0</v>
      </c>
      <c r="AM102" s="405">
        <v>0</v>
      </c>
      <c r="AN102" s="405">
        <v>0</v>
      </c>
      <c r="AO102" s="405">
        <v>0</v>
      </c>
      <c r="AP102" s="405">
        <v>0</v>
      </c>
      <c r="AQ102" s="405">
        <f>SUM(AE102:AP102)</f>
        <v>0</v>
      </c>
      <c r="AR102" s="405">
        <v>0</v>
      </c>
      <c r="AS102" s="405">
        <v>0</v>
      </c>
      <c r="AT102" s="405">
        <v>0</v>
      </c>
      <c r="AU102" s="405">
        <v>0</v>
      </c>
      <c r="AV102" s="405">
        <v>0</v>
      </c>
      <c r="AW102" s="405">
        <v>0</v>
      </c>
      <c r="AX102" s="405">
        <v>0</v>
      </c>
      <c r="AY102" s="405">
        <v>0</v>
      </c>
      <c r="AZ102" s="405">
        <v>0</v>
      </c>
      <c r="BA102" s="405">
        <v>0</v>
      </c>
      <c r="BB102" s="405">
        <v>0</v>
      </c>
      <c r="BC102" s="405">
        <v>0</v>
      </c>
      <c r="BD102" s="405">
        <f>SUM(AR102:BC102)</f>
        <v>0</v>
      </c>
      <c r="BE102" s="405">
        <v>0</v>
      </c>
      <c r="BF102" s="405">
        <v>0</v>
      </c>
      <c r="BG102" s="405">
        <v>0</v>
      </c>
      <c r="BH102" s="405">
        <v>0</v>
      </c>
      <c r="BI102" s="405">
        <v>0</v>
      </c>
      <c r="BJ102" s="405">
        <v>0</v>
      </c>
      <c r="BK102" s="405">
        <v>0</v>
      </c>
      <c r="BL102" s="405">
        <v>0</v>
      </c>
      <c r="BM102" s="405">
        <v>0</v>
      </c>
      <c r="BN102" s="405">
        <v>0</v>
      </c>
      <c r="BO102" s="405">
        <v>0</v>
      </c>
      <c r="BP102" s="405">
        <v>0</v>
      </c>
      <c r="BQ102" s="405">
        <f>SUM(BE102:BP102)</f>
        <v>0</v>
      </c>
    </row>
    <row r="103" spans="2:69" s="381" customFormat="1">
      <c r="B103" s="377"/>
      <c r="C103" s="403" t="s">
        <v>277</v>
      </c>
      <c r="D103" s="403"/>
      <c r="E103" s="434">
        <v>0</v>
      </c>
      <c r="F103" s="434">
        <v>0</v>
      </c>
      <c r="G103" s="434">
        <v>0</v>
      </c>
      <c r="H103" s="434">
        <v>0</v>
      </c>
      <c r="I103" s="434">
        <v>0</v>
      </c>
      <c r="J103" s="434">
        <v>0</v>
      </c>
      <c r="K103" s="434">
        <v>0</v>
      </c>
      <c r="L103" s="434">
        <v>0</v>
      </c>
      <c r="M103" s="434">
        <v>0</v>
      </c>
      <c r="N103" s="434">
        <v>0</v>
      </c>
      <c r="O103" s="434">
        <v>0</v>
      </c>
      <c r="P103" s="434">
        <v>0</v>
      </c>
      <c r="Q103" s="405">
        <f>SUM(E103:P103)</f>
        <v>0</v>
      </c>
      <c r="R103" s="434">
        <v>0</v>
      </c>
      <c r="S103" s="434">
        <v>0</v>
      </c>
      <c r="T103" s="434">
        <v>0</v>
      </c>
      <c r="U103" s="434">
        <v>0</v>
      </c>
      <c r="V103" s="434">
        <v>0</v>
      </c>
      <c r="W103" s="434">
        <v>0</v>
      </c>
      <c r="X103" s="434">
        <v>0</v>
      </c>
      <c r="Y103" s="434">
        <v>0</v>
      </c>
      <c r="Z103" s="434">
        <v>0</v>
      </c>
      <c r="AA103" s="434">
        <v>0</v>
      </c>
      <c r="AB103" s="434">
        <v>0</v>
      </c>
      <c r="AC103" s="434">
        <v>0</v>
      </c>
      <c r="AD103" s="405">
        <f>SUM(R103:AC103)</f>
        <v>0</v>
      </c>
      <c r="AE103" s="434">
        <v>0</v>
      </c>
      <c r="AF103" s="434">
        <v>0</v>
      </c>
      <c r="AG103" s="434">
        <v>0</v>
      </c>
      <c r="AH103" s="434">
        <v>0</v>
      </c>
      <c r="AI103" s="434">
        <v>0</v>
      </c>
      <c r="AJ103" s="434">
        <v>0</v>
      </c>
      <c r="AK103" s="434">
        <v>0</v>
      </c>
      <c r="AL103" s="434">
        <v>0</v>
      </c>
      <c r="AM103" s="434">
        <v>0</v>
      </c>
      <c r="AN103" s="434">
        <v>0</v>
      </c>
      <c r="AO103" s="434">
        <v>0</v>
      </c>
      <c r="AP103" s="434">
        <v>0</v>
      </c>
      <c r="AQ103" s="405">
        <f>SUM(AE103:AP103)</f>
        <v>0</v>
      </c>
      <c r="AR103" s="434">
        <v>0</v>
      </c>
      <c r="AS103" s="434">
        <v>0</v>
      </c>
      <c r="AT103" s="434">
        <v>0</v>
      </c>
      <c r="AU103" s="434">
        <v>0</v>
      </c>
      <c r="AV103" s="434">
        <v>0</v>
      </c>
      <c r="AW103" s="434">
        <v>0</v>
      </c>
      <c r="AX103" s="434">
        <v>0</v>
      </c>
      <c r="AY103" s="434">
        <v>0</v>
      </c>
      <c r="AZ103" s="434">
        <v>0</v>
      </c>
      <c r="BA103" s="434">
        <v>0</v>
      </c>
      <c r="BB103" s="434">
        <v>0</v>
      </c>
      <c r="BC103" s="434">
        <v>0</v>
      </c>
      <c r="BD103" s="405">
        <f>SUM(AR103:BC103)</f>
        <v>0</v>
      </c>
      <c r="BE103" s="434">
        <v>0</v>
      </c>
      <c r="BF103" s="434">
        <v>0</v>
      </c>
      <c r="BG103" s="434">
        <v>0</v>
      </c>
      <c r="BH103" s="434">
        <v>0</v>
      </c>
      <c r="BI103" s="434">
        <v>0</v>
      </c>
      <c r="BJ103" s="434">
        <v>0</v>
      </c>
      <c r="BK103" s="434">
        <v>0</v>
      </c>
      <c r="BL103" s="434">
        <v>0</v>
      </c>
      <c r="BM103" s="434">
        <v>0</v>
      </c>
      <c r="BN103" s="434">
        <v>0</v>
      </c>
      <c r="BO103" s="434">
        <v>0</v>
      </c>
      <c r="BP103" s="434">
        <v>0</v>
      </c>
      <c r="BQ103" s="405">
        <f>SUM(BE103:BP103)</f>
        <v>0</v>
      </c>
    </row>
    <row r="104" spans="2:69" s="381" customFormat="1">
      <c r="B104" s="377"/>
      <c r="C104" s="382" t="s">
        <v>278</v>
      </c>
      <c r="D104" s="382"/>
      <c r="E104" s="408">
        <f t="shared" ref="E104:AL104" si="78">SUM(E101:E103)</f>
        <v>0</v>
      </c>
      <c r="F104" s="408">
        <f t="shared" si="78"/>
        <v>0</v>
      </c>
      <c r="G104" s="408">
        <f t="shared" si="78"/>
        <v>0</v>
      </c>
      <c r="H104" s="408">
        <f t="shared" si="78"/>
        <v>0</v>
      </c>
      <c r="I104" s="408">
        <f t="shared" si="78"/>
        <v>0</v>
      </c>
      <c r="J104" s="408">
        <f t="shared" si="78"/>
        <v>0</v>
      </c>
      <c r="K104" s="408">
        <f t="shared" si="78"/>
        <v>0</v>
      </c>
      <c r="L104" s="408">
        <f t="shared" si="78"/>
        <v>0</v>
      </c>
      <c r="M104" s="408">
        <f t="shared" si="78"/>
        <v>0</v>
      </c>
      <c r="N104" s="408">
        <f t="shared" si="78"/>
        <v>0</v>
      </c>
      <c r="O104" s="408">
        <f t="shared" si="78"/>
        <v>0</v>
      </c>
      <c r="P104" s="408">
        <f t="shared" si="78"/>
        <v>0</v>
      </c>
      <c r="Q104" s="408">
        <f t="shared" si="78"/>
        <v>0</v>
      </c>
      <c r="R104" s="408">
        <f t="shared" si="78"/>
        <v>0</v>
      </c>
      <c r="S104" s="408">
        <f t="shared" si="78"/>
        <v>0</v>
      </c>
      <c r="T104" s="408">
        <f t="shared" si="78"/>
        <v>0</v>
      </c>
      <c r="U104" s="408">
        <f t="shared" si="78"/>
        <v>0</v>
      </c>
      <c r="V104" s="408">
        <f t="shared" si="78"/>
        <v>0</v>
      </c>
      <c r="W104" s="408">
        <f t="shared" si="78"/>
        <v>0</v>
      </c>
      <c r="X104" s="408">
        <f t="shared" si="78"/>
        <v>0</v>
      </c>
      <c r="Y104" s="408">
        <f t="shared" si="78"/>
        <v>0</v>
      </c>
      <c r="Z104" s="408">
        <f t="shared" si="78"/>
        <v>0</v>
      </c>
      <c r="AA104" s="408">
        <f t="shared" si="78"/>
        <v>0</v>
      </c>
      <c r="AB104" s="408">
        <f t="shared" si="78"/>
        <v>0</v>
      </c>
      <c r="AC104" s="408">
        <f t="shared" si="78"/>
        <v>0</v>
      </c>
      <c r="AD104" s="408">
        <f t="shared" si="78"/>
        <v>0</v>
      </c>
      <c r="AE104" s="408">
        <f t="shared" si="78"/>
        <v>0</v>
      </c>
      <c r="AF104" s="408">
        <f t="shared" si="78"/>
        <v>0</v>
      </c>
      <c r="AG104" s="408">
        <f t="shared" si="78"/>
        <v>0</v>
      </c>
      <c r="AH104" s="408">
        <f t="shared" si="78"/>
        <v>0</v>
      </c>
      <c r="AI104" s="408">
        <f t="shared" si="78"/>
        <v>0</v>
      </c>
      <c r="AJ104" s="408">
        <f t="shared" si="78"/>
        <v>0</v>
      </c>
      <c r="AK104" s="408">
        <f t="shared" si="78"/>
        <v>0</v>
      </c>
      <c r="AL104" s="408">
        <f t="shared" si="78"/>
        <v>0</v>
      </c>
      <c r="AM104" s="408">
        <f t="shared" ref="AM104:BQ104" si="79">SUM(AM101:AM103)</f>
        <v>0</v>
      </c>
      <c r="AN104" s="408">
        <f t="shared" si="79"/>
        <v>0</v>
      </c>
      <c r="AO104" s="408">
        <f t="shared" si="79"/>
        <v>0</v>
      </c>
      <c r="AP104" s="408">
        <f t="shared" si="79"/>
        <v>0</v>
      </c>
      <c r="AQ104" s="408">
        <f t="shared" si="79"/>
        <v>0</v>
      </c>
      <c r="AR104" s="408">
        <f t="shared" si="79"/>
        <v>0</v>
      </c>
      <c r="AS104" s="408">
        <f t="shared" si="79"/>
        <v>0</v>
      </c>
      <c r="AT104" s="408">
        <f t="shared" si="79"/>
        <v>0</v>
      </c>
      <c r="AU104" s="408">
        <f t="shared" si="79"/>
        <v>0</v>
      </c>
      <c r="AV104" s="408">
        <f t="shared" si="79"/>
        <v>0</v>
      </c>
      <c r="AW104" s="408">
        <f t="shared" si="79"/>
        <v>0</v>
      </c>
      <c r="AX104" s="408">
        <f t="shared" si="79"/>
        <v>0</v>
      </c>
      <c r="AY104" s="408">
        <f t="shared" si="79"/>
        <v>0</v>
      </c>
      <c r="AZ104" s="408">
        <f t="shared" si="79"/>
        <v>0</v>
      </c>
      <c r="BA104" s="408">
        <f t="shared" si="79"/>
        <v>0</v>
      </c>
      <c r="BB104" s="408">
        <f t="shared" si="79"/>
        <v>0</v>
      </c>
      <c r="BC104" s="408">
        <f t="shared" si="79"/>
        <v>0</v>
      </c>
      <c r="BD104" s="408">
        <f t="shared" si="79"/>
        <v>0</v>
      </c>
      <c r="BE104" s="408">
        <f t="shared" si="79"/>
        <v>0</v>
      </c>
      <c r="BF104" s="408">
        <f t="shared" si="79"/>
        <v>0</v>
      </c>
      <c r="BG104" s="408">
        <f t="shared" si="79"/>
        <v>0</v>
      </c>
      <c r="BH104" s="408">
        <f t="shared" si="79"/>
        <v>0</v>
      </c>
      <c r="BI104" s="408">
        <f t="shared" si="79"/>
        <v>0</v>
      </c>
      <c r="BJ104" s="408">
        <f t="shared" si="79"/>
        <v>0</v>
      </c>
      <c r="BK104" s="408">
        <f t="shared" si="79"/>
        <v>0</v>
      </c>
      <c r="BL104" s="408">
        <f t="shared" si="79"/>
        <v>0</v>
      </c>
      <c r="BM104" s="408">
        <f t="shared" si="79"/>
        <v>0</v>
      </c>
      <c r="BN104" s="408">
        <f t="shared" si="79"/>
        <v>0</v>
      </c>
      <c r="BO104" s="408">
        <f t="shared" si="79"/>
        <v>0</v>
      </c>
      <c r="BP104" s="408">
        <f t="shared" si="79"/>
        <v>0</v>
      </c>
      <c r="BQ104" s="408">
        <f t="shared" si="79"/>
        <v>0</v>
      </c>
    </row>
    <row r="105" spans="2:69" s="381" customFormat="1" hidden="1">
      <c r="B105" s="377"/>
      <c r="C105" s="432"/>
      <c r="D105" s="432"/>
      <c r="E105" s="405"/>
      <c r="F105" s="405"/>
      <c r="G105" s="405"/>
      <c r="H105" s="405"/>
      <c r="I105" s="405"/>
      <c r="J105" s="405"/>
      <c r="K105" s="405"/>
      <c r="L105" s="405"/>
      <c r="M105" s="405"/>
      <c r="N105" s="405"/>
      <c r="O105" s="405"/>
      <c r="P105" s="405"/>
      <c r="Q105" s="405"/>
      <c r="R105" s="405"/>
      <c r="S105" s="405"/>
      <c r="T105" s="405"/>
      <c r="U105" s="405"/>
      <c r="V105" s="405"/>
      <c r="W105" s="405"/>
      <c r="X105" s="405"/>
      <c r="Y105" s="405"/>
      <c r="Z105" s="405"/>
      <c r="AA105" s="405"/>
      <c r="AB105" s="405"/>
      <c r="AC105" s="405"/>
      <c r="AD105" s="405"/>
      <c r="AE105" s="405"/>
      <c r="AF105" s="405"/>
      <c r="AG105" s="405"/>
      <c r="AH105" s="405"/>
      <c r="AI105" s="405"/>
      <c r="AJ105" s="405"/>
      <c r="AK105" s="405"/>
      <c r="AL105" s="405"/>
      <c r="AM105" s="405"/>
      <c r="AN105" s="405"/>
      <c r="AO105" s="405"/>
      <c r="AP105" s="405"/>
      <c r="AQ105" s="405"/>
      <c r="AR105" s="405"/>
      <c r="AS105" s="405"/>
      <c r="AT105" s="405"/>
      <c r="AU105" s="405"/>
      <c r="AV105" s="405"/>
      <c r="AW105" s="405"/>
      <c r="AX105" s="405"/>
      <c r="AY105" s="405"/>
      <c r="AZ105" s="405"/>
      <c r="BA105" s="405"/>
      <c r="BB105" s="405"/>
      <c r="BC105" s="405"/>
      <c r="BD105" s="405"/>
      <c r="BE105" s="405"/>
      <c r="BF105" s="405"/>
      <c r="BG105" s="405"/>
      <c r="BH105" s="405"/>
      <c r="BI105" s="405"/>
      <c r="BJ105" s="405"/>
      <c r="BK105" s="405"/>
      <c r="BL105" s="405"/>
      <c r="BM105" s="405"/>
      <c r="BN105" s="405"/>
      <c r="BO105" s="405"/>
      <c r="BP105" s="405"/>
      <c r="BQ105" s="405"/>
    </row>
    <row r="106" spans="2:69" s="381" customFormat="1">
      <c r="B106" s="377"/>
      <c r="C106" s="433" t="s">
        <v>279</v>
      </c>
      <c r="D106" s="433"/>
      <c r="E106" s="405"/>
      <c r="F106" s="405"/>
      <c r="G106" s="405"/>
      <c r="H106" s="405"/>
      <c r="I106" s="405"/>
      <c r="J106" s="405"/>
      <c r="K106" s="405"/>
      <c r="L106" s="405"/>
      <c r="M106" s="405"/>
      <c r="N106" s="405"/>
      <c r="O106" s="405"/>
      <c r="P106" s="405"/>
      <c r="Q106" s="405"/>
      <c r="R106" s="405"/>
      <c r="S106" s="405"/>
      <c r="T106" s="405"/>
      <c r="U106" s="405"/>
      <c r="V106" s="405"/>
      <c r="W106" s="405"/>
      <c r="X106" s="405"/>
      <c r="Y106" s="405"/>
      <c r="Z106" s="405"/>
      <c r="AA106" s="405"/>
      <c r="AB106" s="405"/>
      <c r="AC106" s="405"/>
      <c r="AD106" s="405"/>
      <c r="AE106" s="405"/>
      <c r="AF106" s="405"/>
      <c r="AG106" s="405"/>
      <c r="AH106" s="405"/>
      <c r="AI106" s="405"/>
      <c r="AJ106" s="405"/>
      <c r="AK106" s="405"/>
      <c r="AL106" s="405"/>
      <c r="AM106" s="405"/>
      <c r="AN106" s="405"/>
      <c r="AO106" s="405"/>
      <c r="AP106" s="405"/>
      <c r="AQ106" s="405"/>
      <c r="AR106" s="405"/>
      <c r="AS106" s="405"/>
      <c r="AT106" s="405"/>
      <c r="AU106" s="405"/>
      <c r="AV106" s="405"/>
      <c r="AW106" s="405"/>
      <c r="AX106" s="405"/>
      <c r="AY106" s="405"/>
      <c r="AZ106" s="405"/>
      <c r="BA106" s="405"/>
      <c r="BB106" s="405"/>
      <c r="BC106" s="405"/>
      <c r="BD106" s="405"/>
      <c r="BE106" s="405"/>
      <c r="BF106" s="405"/>
      <c r="BG106" s="405"/>
      <c r="BH106" s="405"/>
      <c r="BI106" s="405"/>
      <c r="BJ106" s="405"/>
      <c r="BK106" s="405"/>
      <c r="BL106" s="405"/>
      <c r="BM106" s="405"/>
      <c r="BN106" s="405"/>
      <c r="BO106" s="405"/>
      <c r="BP106" s="405"/>
      <c r="BQ106" s="405"/>
    </row>
    <row r="107" spans="2:69" s="381" customFormat="1">
      <c r="B107" s="377"/>
      <c r="C107" s="403" t="s">
        <v>280</v>
      </c>
      <c r="D107" s="403"/>
      <c r="E107" s="405">
        <f>+E68</f>
        <v>0</v>
      </c>
      <c r="F107" s="405">
        <f>+F68-E68</f>
        <v>0</v>
      </c>
      <c r="G107" s="405">
        <f t="shared" ref="G107:BP107" si="80">+G68-F68</f>
        <v>0</v>
      </c>
      <c r="H107" s="405">
        <f t="shared" si="80"/>
        <v>0</v>
      </c>
      <c r="I107" s="405">
        <f t="shared" si="80"/>
        <v>0</v>
      </c>
      <c r="J107" s="405">
        <f t="shared" si="80"/>
        <v>0</v>
      </c>
      <c r="K107" s="405">
        <f t="shared" si="80"/>
        <v>0</v>
      </c>
      <c r="L107" s="405">
        <f t="shared" si="80"/>
        <v>0</v>
      </c>
      <c r="M107" s="405">
        <f t="shared" si="80"/>
        <v>0</v>
      </c>
      <c r="N107" s="405">
        <f t="shared" si="80"/>
        <v>0</v>
      </c>
      <c r="O107" s="405">
        <f t="shared" si="80"/>
        <v>0</v>
      </c>
      <c r="P107" s="405">
        <f t="shared" si="80"/>
        <v>0</v>
      </c>
      <c r="Q107" s="434">
        <f>SUM(E107:P107)</f>
        <v>0</v>
      </c>
      <c r="R107" s="405">
        <f>+R68-P68</f>
        <v>0</v>
      </c>
      <c r="S107" s="405">
        <f t="shared" si="80"/>
        <v>0</v>
      </c>
      <c r="T107" s="405">
        <f t="shared" si="80"/>
        <v>0</v>
      </c>
      <c r="U107" s="405">
        <f t="shared" si="80"/>
        <v>0</v>
      </c>
      <c r="V107" s="405">
        <f t="shared" si="80"/>
        <v>0</v>
      </c>
      <c r="W107" s="405">
        <f t="shared" si="80"/>
        <v>0</v>
      </c>
      <c r="X107" s="405">
        <f t="shared" si="80"/>
        <v>0</v>
      </c>
      <c r="Y107" s="405">
        <f t="shared" si="80"/>
        <v>0</v>
      </c>
      <c r="Z107" s="405">
        <f t="shared" si="80"/>
        <v>0</v>
      </c>
      <c r="AA107" s="405">
        <f t="shared" si="80"/>
        <v>0</v>
      </c>
      <c r="AB107" s="405">
        <f t="shared" si="80"/>
        <v>0</v>
      </c>
      <c r="AC107" s="405">
        <f t="shared" si="80"/>
        <v>0</v>
      </c>
      <c r="AD107" s="434">
        <f>SUM(R107:AC107)</f>
        <v>0</v>
      </c>
      <c r="AE107" s="405">
        <f>+AE68-AC68</f>
        <v>0</v>
      </c>
      <c r="AF107" s="405">
        <f t="shared" si="80"/>
        <v>0</v>
      </c>
      <c r="AG107" s="405">
        <f t="shared" si="80"/>
        <v>0</v>
      </c>
      <c r="AH107" s="405">
        <f t="shared" si="80"/>
        <v>0</v>
      </c>
      <c r="AI107" s="405">
        <f t="shared" si="80"/>
        <v>0</v>
      </c>
      <c r="AJ107" s="405">
        <f t="shared" si="80"/>
        <v>0</v>
      </c>
      <c r="AK107" s="405">
        <f t="shared" si="80"/>
        <v>0</v>
      </c>
      <c r="AL107" s="405">
        <f t="shared" si="80"/>
        <v>0</v>
      </c>
      <c r="AM107" s="405">
        <f t="shared" si="80"/>
        <v>0</v>
      </c>
      <c r="AN107" s="405">
        <f t="shared" si="80"/>
        <v>0</v>
      </c>
      <c r="AO107" s="405">
        <f t="shared" si="80"/>
        <v>0</v>
      </c>
      <c r="AP107" s="405">
        <f t="shared" si="80"/>
        <v>0</v>
      </c>
      <c r="AQ107" s="434">
        <f>SUM(AE107:AP107)</f>
        <v>0</v>
      </c>
      <c r="AR107" s="405">
        <f>+AR68-AP68</f>
        <v>0</v>
      </c>
      <c r="AS107" s="405">
        <f t="shared" si="80"/>
        <v>0</v>
      </c>
      <c r="AT107" s="405">
        <f t="shared" si="80"/>
        <v>0</v>
      </c>
      <c r="AU107" s="405">
        <f t="shared" si="80"/>
        <v>0</v>
      </c>
      <c r="AV107" s="405">
        <f t="shared" si="80"/>
        <v>0</v>
      </c>
      <c r="AW107" s="405">
        <f t="shared" si="80"/>
        <v>0</v>
      </c>
      <c r="AX107" s="405">
        <f t="shared" si="80"/>
        <v>0</v>
      </c>
      <c r="AY107" s="405">
        <f t="shared" si="80"/>
        <v>0</v>
      </c>
      <c r="AZ107" s="405">
        <f t="shared" si="80"/>
        <v>0</v>
      </c>
      <c r="BA107" s="405">
        <f t="shared" si="80"/>
        <v>0</v>
      </c>
      <c r="BB107" s="405">
        <f t="shared" si="80"/>
        <v>0</v>
      </c>
      <c r="BC107" s="405">
        <f t="shared" si="80"/>
        <v>0</v>
      </c>
      <c r="BD107" s="434">
        <f>SUM(AR107:BC107)</f>
        <v>0</v>
      </c>
      <c r="BE107" s="405">
        <f>+BE68-BC68</f>
        <v>0</v>
      </c>
      <c r="BF107" s="405">
        <f t="shared" si="80"/>
        <v>0</v>
      </c>
      <c r="BG107" s="405">
        <f t="shared" si="80"/>
        <v>0</v>
      </c>
      <c r="BH107" s="405">
        <f t="shared" si="80"/>
        <v>0</v>
      </c>
      <c r="BI107" s="405">
        <f t="shared" si="80"/>
        <v>0</v>
      </c>
      <c r="BJ107" s="405">
        <f t="shared" si="80"/>
        <v>0</v>
      </c>
      <c r="BK107" s="405">
        <f t="shared" si="80"/>
        <v>0</v>
      </c>
      <c r="BL107" s="405">
        <f t="shared" si="80"/>
        <v>0</v>
      </c>
      <c r="BM107" s="405">
        <f t="shared" si="80"/>
        <v>0</v>
      </c>
      <c r="BN107" s="405">
        <f t="shared" si="80"/>
        <v>0</v>
      </c>
      <c r="BO107" s="405">
        <f t="shared" si="80"/>
        <v>0</v>
      </c>
      <c r="BP107" s="405">
        <f t="shared" si="80"/>
        <v>0</v>
      </c>
      <c r="BQ107" s="434">
        <f>SUM(BE107:BP107)</f>
        <v>0</v>
      </c>
    </row>
    <row r="108" spans="2:69" s="381" customFormat="1">
      <c r="B108" s="377"/>
      <c r="C108" s="382" t="s">
        <v>281</v>
      </c>
      <c r="D108" s="382"/>
      <c r="E108" s="408">
        <f t="shared" ref="E108:AL108" si="81">+E107</f>
        <v>0</v>
      </c>
      <c r="F108" s="408">
        <f t="shared" si="81"/>
        <v>0</v>
      </c>
      <c r="G108" s="408">
        <f t="shared" si="81"/>
        <v>0</v>
      </c>
      <c r="H108" s="408">
        <f t="shared" si="81"/>
        <v>0</v>
      </c>
      <c r="I108" s="408">
        <f t="shared" si="81"/>
        <v>0</v>
      </c>
      <c r="J108" s="408">
        <f t="shared" si="81"/>
        <v>0</v>
      </c>
      <c r="K108" s="408">
        <f t="shared" si="81"/>
        <v>0</v>
      </c>
      <c r="L108" s="408">
        <f t="shared" si="81"/>
        <v>0</v>
      </c>
      <c r="M108" s="408">
        <f t="shared" si="81"/>
        <v>0</v>
      </c>
      <c r="N108" s="408">
        <f t="shared" si="81"/>
        <v>0</v>
      </c>
      <c r="O108" s="408">
        <f t="shared" si="81"/>
        <v>0</v>
      </c>
      <c r="P108" s="408">
        <f t="shared" si="81"/>
        <v>0</v>
      </c>
      <c r="Q108" s="435">
        <f>SUM(E108:P108)</f>
        <v>0</v>
      </c>
      <c r="R108" s="408">
        <f t="shared" si="81"/>
        <v>0</v>
      </c>
      <c r="S108" s="408">
        <f t="shared" si="81"/>
        <v>0</v>
      </c>
      <c r="T108" s="408">
        <f t="shared" si="81"/>
        <v>0</v>
      </c>
      <c r="U108" s="408">
        <f t="shared" si="81"/>
        <v>0</v>
      </c>
      <c r="V108" s="408">
        <f t="shared" si="81"/>
        <v>0</v>
      </c>
      <c r="W108" s="408">
        <f t="shared" si="81"/>
        <v>0</v>
      </c>
      <c r="X108" s="408">
        <f t="shared" si="81"/>
        <v>0</v>
      </c>
      <c r="Y108" s="408">
        <f t="shared" si="81"/>
        <v>0</v>
      </c>
      <c r="Z108" s="408">
        <f t="shared" si="81"/>
        <v>0</v>
      </c>
      <c r="AA108" s="408">
        <f t="shared" si="81"/>
        <v>0</v>
      </c>
      <c r="AB108" s="408">
        <f t="shared" si="81"/>
        <v>0</v>
      </c>
      <c r="AC108" s="408">
        <f t="shared" si="81"/>
        <v>0</v>
      </c>
      <c r="AD108" s="435">
        <f>SUM(R108:AC108)</f>
        <v>0</v>
      </c>
      <c r="AE108" s="408">
        <f t="shared" si="81"/>
        <v>0</v>
      </c>
      <c r="AF108" s="408">
        <f t="shared" si="81"/>
        <v>0</v>
      </c>
      <c r="AG108" s="408">
        <f t="shared" si="81"/>
        <v>0</v>
      </c>
      <c r="AH108" s="408">
        <f t="shared" si="81"/>
        <v>0</v>
      </c>
      <c r="AI108" s="408">
        <f t="shared" si="81"/>
        <v>0</v>
      </c>
      <c r="AJ108" s="408">
        <f t="shared" si="81"/>
        <v>0</v>
      </c>
      <c r="AK108" s="408">
        <f t="shared" si="81"/>
        <v>0</v>
      </c>
      <c r="AL108" s="408">
        <f t="shared" si="81"/>
        <v>0</v>
      </c>
      <c r="AM108" s="408">
        <f t="shared" ref="AM108:BP108" si="82">+AM107</f>
        <v>0</v>
      </c>
      <c r="AN108" s="408">
        <f t="shared" si="82"/>
        <v>0</v>
      </c>
      <c r="AO108" s="408">
        <f t="shared" si="82"/>
        <v>0</v>
      </c>
      <c r="AP108" s="408">
        <f t="shared" si="82"/>
        <v>0</v>
      </c>
      <c r="AQ108" s="435">
        <f>SUM(AE108:AP108)</f>
        <v>0</v>
      </c>
      <c r="AR108" s="408">
        <f t="shared" si="82"/>
        <v>0</v>
      </c>
      <c r="AS108" s="408">
        <f t="shared" si="82"/>
        <v>0</v>
      </c>
      <c r="AT108" s="408">
        <f t="shared" si="82"/>
        <v>0</v>
      </c>
      <c r="AU108" s="408">
        <f t="shared" si="82"/>
        <v>0</v>
      </c>
      <c r="AV108" s="408">
        <f t="shared" si="82"/>
        <v>0</v>
      </c>
      <c r="AW108" s="408">
        <f t="shared" si="82"/>
        <v>0</v>
      </c>
      <c r="AX108" s="408">
        <f t="shared" si="82"/>
        <v>0</v>
      </c>
      <c r="AY108" s="408">
        <f t="shared" si="82"/>
        <v>0</v>
      </c>
      <c r="AZ108" s="408">
        <f t="shared" si="82"/>
        <v>0</v>
      </c>
      <c r="BA108" s="408">
        <f t="shared" si="82"/>
        <v>0</v>
      </c>
      <c r="BB108" s="408">
        <f t="shared" si="82"/>
        <v>0</v>
      </c>
      <c r="BC108" s="408">
        <f t="shared" si="82"/>
        <v>0</v>
      </c>
      <c r="BD108" s="435">
        <f>SUM(AR108:BC108)</f>
        <v>0</v>
      </c>
      <c r="BE108" s="408">
        <f t="shared" si="82"/>
        <v>0</v>
      </c>
      <c r="BF108" s="408">
        <f t="shared" si="82"/>
        <v>0</v>
      </c>
      <c r="BG108" s="408">
        <f t="shared" si="82"/>
        <v>0</v>
      </c>
      <c r="BH108" s="408">
        <f t="shared" si="82"/>
        <v>0</v>
      </c>
      <c r="BI108" s="408">
        <f t="shared" si="82"/>
        <v>0</v>
      </c>
      <c r="BJ108" s="408">
        <f t="shared" si="82"/>
        <v>0</v>
      </c>
      <c r="BK108" s="408">
        <f t="shared" si="82"/>
        <v>0</v>
      </c>
      <c r="BL108" s="408">
        <f t="shared" si="82"/>
        <v>0</v>
      </c>
      <c r="BM108" s="408">
        <f t="shared" si="82"/>
        <v>0</v>
      </c>
      <c r="BN108" s="408">
        <f t="shared" si="82"/>
        <v>0</v>
      </c>
      <c r="BO108" s="408">
        <f t="shared" si="82"/>
        <v>0</v>
      </c>
      <c r="BP108" s="408">
        <f t="shared" si="82"/>
        <v>0</v>
      </c>
      <c r="BQ108" s="435">
        <f>SUM(BE108:BP108)</f>
        <v>0</v>
      </c>
    </row>
    <row r="109" spans="2:69" s="381" customFormat="1" ht="12" thickBot="1">
      <c r="B109" s="377"/>
      <c r="C109" s="418"/>
      <c r="D109" s="418"/>
      <c r="E109" s="405"/>
      <c r="F109" s="405"/>
      <c r="G109" s="405"/>
      <c r="H109" s="405"/>
      <c r="I109" s="405"/>
      <c r="J109" s="405"/>
      <c r="K109" s="405"/>
      <c r="L109" s="405"/>
      <c r="M109" s="405"/>
      <c r="N109" s="405"/>
      <c r="O109" s="405"/>
      <c r="P109" s="405"/>
      <c r="Q109" s="405"/>
      <c r="R109" s="405"/>
      <c r="S109" s="405"/>
      <c r="T109" s="405"/>
      <c r="U109" s="405"/>
      <c r="V109" s="405"/>
      <c r="W109" s="405"/>
      <c r="X109" s="405"/>
      <c r="Y109" s="405"/>
      <c r="Z109" s="405"/>
      <c r="AA109" s="405"/>
      <c r="AB109" s="405"/>
      <c r="AC109" s="405"/>
      <c r="AD109" s="405"/>
      <c r="AE109" s="405"/>
      <c r="AF109" s="405"/>
      <c r="AG109" s="405"/>
      <c r="AH109" s="405"/>
      <c r="AI109" s="405"/>
      <c r="AJ109" s="405"/>
      <c r="AK109" s="405"/>
      <c r="AL109" s="405"/>
      <c r="AM109" s="405"/>
      <c r="AN109" s="405"/>
      <c r="AO109" s="405"/>
      <c r="AP109" s="405"/>
      <c r="AQ109" s="405"/>
      <c r="AR109" s="405"/>
      <c r="AS109" s="405"/>
      <c r="AT109" s="405"/>
      <c r="AU109" s="405"/>
      <c r="AV109" s="405"/>
      <c r="AW109" s="405"/>
      <c r="AX109" s="405"/>
      <c r="AY109" s="405"/>
      <c r="AZ109" s="405"/>
      <c r="BA109" s="405"/>
      <c r="BB109" s="405"/>
      <c r="BC109" s="405"/>
      <c r="BD109" s="405"/>
      <c r="BE109" s="405"/>
      <c r="BF109" s="405"/>
      <c r="BG109" s="405"/>
      <c r="BH109" s="405"/>
      <c r="BI109" s="405"/>
      <c r="BJ109" s="405"/>
      <c r="BK109" s="405"/>
      <c r="BL109" s="405"/>
      <c r="BM109" s="405"/>
      <c r="BN109" s="405"/>
      <c r="BO109" s="405"/>
      <c r="BP109" s="405"/>
      <c r="BQ109" s="405"/>
    </row>
    <row r="110" spans="2:69" s="381" customFormat="1" ht="12" thickBot="1">
      <c r="B110" s="377"/>
      <c r="C110" s="436" t="s">
        <v>282</v>
      </c>
      <c r="D110" s="437"/>
      <c r="E110" s="440">
        <f t="shared" ref="E110:AL110" si="83">+E98+E104+E108</f>
        <v>0</v>
      </c>
      <c r="F110" s="440">
        <f t="shared" si="83"/>
        <v>0</v>
      </c>
      <c r="G110" s="440">
        <f t="shared" si="83"/>
        <v>0</v>
      </c>
      <c r="H110" s="440">
        <f t="shared" si="83"/>
        <v>0</v>
      </c>
      <c r="I110" s="440">
        <f t="shared" si="83"/>
        <v>0</v>
      </c>
      <c r="J110" s="440">
        <f t="shared" si="83"/>
        <v>0</v>
      </c>
      <c r="K110" s="440">
        <f t="shared" si="83"/>
        <v>0</v>
      </c>
      <c r="L110" s="440">
        <f t="shared" si="83"/>
        <v>0</v>
      </c>
      <c r="M110" s="440">
        <f t="shared" si="83"/>
        <v>0</v>
      </c>
      <c r="N110" s="440">
        <f t="shared" si="83"/>
        <v>0</v>
      </c>
      <c r="O110" s="440">
        <f t="shared" si="83"/>
        <v>0</v>
      </c>
      <c r="P110" s="440">
        <f t="shared" si="83"/>
        <v>0</v>
      </c>
      <c r="Q110" s="440">
        <f t="shared" si="83"/>
        <v>0</v>
      </c>
      <c r="R110" s="440">
        <f t="shared" si="83"/>
        <v>0</v>
      </c>
      <c r="S110" s="440">
        <f t="shared" si="83"/>
        <v>0</v>
      </c>
      <c r="T110" s="440">
        <f t="shared" si="83"/>
        <v>0</v>
      </c>
      <c r="U110" s="440">
        <f t="shared" si="83"/>
        <v>0</v>
      </c>
      <c r="V110" s="440">
        <f t="shared" si="83"/>
        <v>0</v>
      </c>
      <c r="W110" s="440">
        <f t="shared" si="83"/>
        <v>0</v>
      </c>
      <c r="X110" s="440">
        <f t="shared" si="83"/>
        <v>0</v>
      </c>
      <c r="Y110" s="440">
        <f t="shared" si="83"/>
        <v>0</v>
      </c>
      <c r="Z110" s="440">
        <f t="shared" si="83"/>
        <v>0</v>
      </c>
      <c r="AA110" s="440">
        <f t="shared" si="83"/>
        <v>0</v>
      </c>
      <c r="AB110" s="440">
        <f t="shared" si="83"/>
        <v>0</v>
      </c>
      <c r="AC110" s="440">
        <f t="shared" si="83"/>
        <v>0</v>
      </c>
      <c r="AD110" s="440">
        <f>+AD98+AD104+AD108</f>
        <v>0</v>
      </c>
      <c r="AE110" s="440">
        <f t="shared" si="83"/>
        <v>0</v>
      </c>
      <c r="AF110" s="440">
        <f t="shared" si="83"/>
        <v>0</v>
      </c>
      <c r="AG110" s="440">
        <f t="shared" si="83"/>
        <v>0</v>
      </c>
      <c r="AH110" s="440">
        <f t="shared" si="83"/>
        <v>0</v>
      </c>
      <c r="AI110" s="440">
        <f t="shared" si="83"/>
        <v>0</v>
      </c>
      <c r="AJ110" s="440">
        <f t="shared" si="83"/>
        <v>0</v>
      </c>
      <c r="AK110" s="440">
        <f t="shared" si="83"/>
        <v>0</v>
      </c>
      <c r="AL110" s="440">
        <f t="shared" si="83"/>
        <v>0</v>
      </c>
      <c r="AM110" s="440">
        <f t="shared" ref="AM110:BQ110" si="84">+AM98+AM104+AM108</f>
        <v>0</v>
      </c>
      <c r="AN110" s="440">
        <f t="shared" si="84"/>
        <v>0</v>
      </c>
      <c r="AO110" s="440">
        <f t="shared" si="84"/>
        <v>0</v>
      </c>
      <c r="AP110" s="440">
        <f t="shared" si="84"/>
        <v>0</v>
      </c>
      <c r="AQ110" s="440">
        <f t="shared" si="84"/>
        <v>0</v>
      </c>
      <c r="AR110" s="440">
        <f t="shared" si="84"/>
        <v>0</v>
      </c>
      <c r="AS110" s="440">
        <f t="shared" si="84"/>
        <v>0</v>
      </c>
      <c r="AT110" s="440">
        <f t="shared" si="84"/>
        <v>0</v>
      </c>
      <c r="AU110" s="440">
        <f t="shared" si="84"/>
        <v>0</v>
      </c>
      <c r="AV110" s="440">
        <f t="shared" si="84"/>
        <v>0</v>
      </c>
      <c r="AW110" s="440">
        <f t="shared" si="84"/>
        <v>0</v>
      </c>
      <c r="AX110" s="440">
        <f t="shared" si="84"/>
        <v>0</v>
      </c>
      <c r="AY110" s="440">
        <f t="shared" si="84"/>
        <v>0</v>
      </c>
      <c r="AZ110" s="440">
        <f t="shared" si="84"/>
        <v>0</v>
      </c>
      <c r="BA110" s="440">
        <f t="shared" si="84"/>
        <v>0</v>
      </c>
      <c r="BB110" s="440">
        <f t="shared" si="84"/>
        <v>0</v>
      </c>
      <c r="BC110" s="440">
        <f t="shared" si="84"/>
        <v>0</v>
      </c>
      <c r="BD110" s="440">
        <f t="shared" si="84"/>
        <v>0</v>
      </c>
      <c r="BE110" s="440">
        <f t="shared" si="84"/>
        <v>0</v>
      </c>
      <c r="BF110" s="440">
        <f t="shared" si="84"/>
        <v>0</v>
      </c>
      <c r="BG110" s="440">
        <f t="shared" si="84"/>
        <v>0</v>
      </c>
      <c r="BH110" s="440">
        <f t="shared" si="84"/>
        <v>0</v>
      </c>
      <c r="BI110" s="440">
        <f t="shared" si="84"/>
        <v>0</v>
      </c>
      <c r="BJ110" s="440">
        <f t="shared" si="84"/>
        <v>0</v>
      </c>
      <c r="BK110" s="440">
        <f t="shared" si="84"/>
        <v>0</v>
      </c>
      <c r="BL110" s="440">
        <f t="shared" si="84"/>
        <v>0</v>
      </c>
      <c r="BM110" s="440">
        <f t="shared" si="84"/>
        <v>0</v>
      </c>
      <c r="BN110" s="440">
        <f t="shared" si="84"/>
        <v>0</v>
      </c>
      <c r="BO110" s="440">
        <f t="shared" si="84"/>
        <v>0</v>
      </c>
      <c r="BP110" s="441">
        <f t="shared" si="84"/>
        <v>0</v>
      </c>
      <c r="BQ110" s="440">
        <f t="shared" si="84"/>
        <v>0</v>
      </c>
    </row>
    <row r="111" spans="2:69" s="381" customFormat="1" ht="12" hidden="1" thickBot="1">
      <c r="B111" s="377"/>
      <c r="C111" s="418"/>
      <c r="D111" s="418"/>
      <c r="E111" s="405"/>
      <c r="F111" s="405"/>
      <c r="G111" s="405"/>
      <c r="H111" s="405"/>
      <c r="I111" s="405"/>
      <c r="J111" s="405"/>
      <c r="K111" s="405"/>
      <c r="L111" s="405"/>
      <c r="M111" s="405"/>
      <c r="N111" s="405"/>
      <c r="O111" s="405"/>
      <c r="P111" s="405"/>
      <c r="Q111" s="405"/>
      <c r="R111" s="405"/>
      <c r="S111" s="405"/>
      <c r="T111" s="405"/>
      <c r="U111" s="405"/>
      <c r="V111" s="405"/>
      <c r="W111" s="405"/>
      <c r="X111" s="405"/>
      <c r="Y111" s="405"/>
      <c r="Z111" s="405"/>
      <c r="AA111" s="405"/>
      <c r="AB111" s="405"/>
      <c r="AC111" s="405"/>
      <c r="AD111" s="405"/>
      <c r="AE111" s="405"/>
      <c r="AF111" s="405"/>
      <c r="AG111" s="405"/>
      <c r="AH111" s="405"/>
      <c r="AI111" s="405"/>
      <c r="AJ111" s="405"/>
      <c r="AK111" s="405"/>
      <c r="AL111" s="405"/>
      <c r="AM111" s="405"/>
      <c r="AN111" s="405"/>
      <c r="AO111" s="405"/>
      <c r="AP111" s="405"/>
      <c r="AQ111" s="405"/>
      <c r="AR111" s="405"/>
      <c r="AS111" s="405"/>
      <c r="AT111" s="405"/>
      <c r="AU111" s="405"/>
      <c r="AV111" s="405"/>
      <c r="AW111" s="405"/>
      <c r="AX111" s="405"/>
      <c r="AY111" s="405"/>
      <c r="AZ111" s="405"/>
      <c r="BA111" s="405"/>
      <c r="BB111" s="405"/>
      <c r="BC111" s="405"/>
      <c r="BD111" s="405"/>
      <c r="BE111" s="405"/>
      <c r="BF111" s="405"/>
      <c r="BG111" s="405"/>
      <c r="BH111" s="405"/>
      <c r="BI111" s="405"/>
      <c r="BJ111" s="405"/>
      <c r="BK111" s="405"/>
      <c r="BL111" s="405"/>
      <c r="BM111" s="405"/>
      <c r="BN111" s="405"/>
      <c r="BO111" s="405"/>
      <c r="BP111" s="405"/>
      <c r="BQ111" s="405"/>
    </row>
    <row r="112" spans="2:69" s="381" customFormat="1" ht="12" thickBot="1">
      <c r="B112" s="377"/>
      <c r="C112" s="436" t="s">
        <v>283</v>
      </c>
      <c r="D112" s="437"/>
      <c r="E112" s="440">
        <f t="shared" ref="E112:AL112" si="85">+E93+E110</f>
        <v>0</v>
      </c>
      <c r="F112" s="440">
        <f t="shared" si="85"/>
        <v>0</v>
      </c>
      <c r="G112" s="440">
        <f t="shared" si="85"/>
        <v>0</v>
      </c>
      <c r="H112" s="440">
        <f t="shared" si="85"/>
        <v>0</v>
      </c>
      <c r="I112" s="440">
        <f t="shared" si="85"/>
        <v>0</v>
      </c>
      <c r="J112" s="440">
        <f t="shared" si="85"/>
        <v>0</v>
      </c>
      <c r="K112" s="440">
        <f t="shared" si="85"/>
        <v>0</v>
      </c>
      <c r="L112" s="440">
        <f t="shared" si="85"/>
        <v>0</v>
      </c>
      <c r="M112" s="440">
        <f t="shared" si="85"/>
        <v>0</v>
      </c>
      <c r="N112" s="440">
        <f t="shared" si="85"/>
        <v>0</v>
      </c>
      <c r="O112" s="440">
        <f t="shared" si="85"/>
        <v>0</v>
      </c>
      <c r="P112" s="440">
        <f t="shared" si="85"/>
        <v>0</v>
      </c>
      <c r="Q112" s="440">
        <f t="shared" si="85"/>
        <v>0</v>
      </c>
      <c r="R112" s="440">
        <f t="shared" si="85"/>
        <v>0</v>
      </c>
      <c r="S112" s="440">
        <f t="shared" si="85"/>
        <v>0</v>
      </c>
      <c r="T112" s="440">
        <f t="shared" si="85"/>
        <v>0</v>
      </c>
      <c r="U112" s="440">
        <f t="shared" si="85"/>
        <v>0</v>
      </c>
      <c r="V112" s="440">
        <f t="shared" si="85"/>
        <v>0</v>
      </c>
      <c r="W112" s="440">
        <f t="shared" si="85"/>
        <v>0</v>
      </c>
      <c r="X112" s="440">
        <f t="shared" si="85"/>
        <v>0</v>
      </c>
      <c r="Y112" s="440">
        <f t="shared" si="85"/>
        <v>0</v>
      </c>
      <c r="Z112" s="440">
        <f t="shared" si="85"/>
        <v>0</v>
      </c>
      <c r="AA112" s="440">
        <f t="shared" si="85"/>
        <v>0</v>
      </c>
      <c r="AB112" s="440">
        <f t="shared" si="85"/>
        <v>0</v>
      </c>
      <c r="AC112" s="440">
        <f t="shared" si="85"/>
        <v>0</v>
      </c>
      <c r="AD112" s="440">
        <f>+AD93+AD110</f>
        <v>0</v>
      </c>
      <c r="AE112" s="440">
        <f t="shared" si="85"/>
        <v>0</v>
      </c>
      <c r="AF112" s="440">
        <f t="shared" si="85"/>
        <v>0</v>
      </c>
      <c r="AG112" s="440">
        <f t="shared" si="85"/>
        <v>0</v>
      </c>
      <c r="AH112" s="440">
        <f t="shared" si="85"/>
        <v>0</v>
      </c>
      <c r="AI112" s="440">
        <f t="shared" si="85"/>
        <v>0</v>
      </c>
      <c r="AJ112" s="440">
        <f t="shared" si="85"/>
        <v>0</v>
      </c>
      <c r="AK112" s="440">
        <f t="shared" si="85"/>
        <v>0</v>
      </c>
      <c r="AL112" s="440">
        <f t="shared" si="85"/>
        <v>0</v>
      </c>
      <c r="AM112" s="440">
        <f t="shared" ref="AM112:BQ112" si="86">+AM93+AM110</f>
        <v>0</v>
      </c>
      <c r="AN112" s="440">
        <f t="shared" si="86"/>
        <v>0</v>
      </c>
      <c r="AO112" s="440">
        <f t="shared" si="86"/>
        <v>0</v>
      </c>
      <c r="AP112" s="440">
        <f t="shared" si="86"/>
        <v>0</v>
      </c>
      <c r="AQ112" s="440">
        <f t="shared" si="86"/>
        <v>0</v>
      </c>
      <c r="AR112" s="440">
        <f t="shared" si="86"/>
        <v>0</v>
      </c>
      <c r="AS112" s="440">
        <f t="shared" si="86"/>
        <v>0</v>
      </c>
      <c r="AT112" s="440">
        <f t="shared" si="86"/>
        <v>0</v>
      </c>
      <c r="AU112" s="440">
        <f t="shared" si="86"/>
        <v>0</v>
      </c>
      <c r="AV112" s="440">
        <f t="shared" si="86"/>
        <v>0</v>
      </c>
      <c r="AW112" s="440">
        <f t="shared" si="86"/>
        <v>0</v>
      </c>
      <c r="AX112" s="440">
        <f t="shared" si="86"/>
        <v>0</v>
      </c>
      <c r="AY112" s="440">
        <f t="shared" si="86"/>
        <v>0</v>
      </c>
      <c r="AZ112" s="440">
        <f t="shared" si="86"/>
        <v>0</v>
      </c>
      <c r="BA112" s="440">
        <f t="shared" si="86"/>
        <v>0</v>
      </c>
      <c r="BB112" s="440">
        <f t="shared" si="86"/>
        <v>0</v>
      </c>
      <c r="BC112" s="440">
        <f t="shared" si="86"/>
        <v>0</v>
      </c>
      <c r="BD112" s="440">
        <f t="shared" si="86"/>
        <v>0</v>
      </c>
      <c r="BE112" s="440">
        <f t="shared" si="86"/>
        <v>0</v>
      </c>
      <c r="BF112" s="440">
        <f t="shared" si="86"/>
        <v>0</v>
      </c>
      <c r="BG112" s="440">
        <f t="shared" si="86"/>
        <v>0</v>
      </c>
      <c r="BH112" s="440">
        <f t="shared" si="86"/>
        <v>0</v>
      </c>
      <c r="BI112" s="440">
        <f t="shared" si="86"/>
        <v>0</v>
      </c>
      <c r="BJ112" s="440">
        <f t="shared" si="86"/>
        <v>0</v>
      </c>
      <c r="BK112" s="440">
        <f t="shared" si="86"/>
        <v>0</v>
      </c>
      <c r="BL112" s="440">
        <f t="shared" si="86"/>
        <v>0</v>
      </c>
      <c r="BM112" s="440">
        <f t="shared" si="86"/>
        <v>0</v>
      </c>
      <c r="BN112" s="440">
        <f t="shared" si="86"/>
        <v>0</v>
      </c>
      <c r="BO112" s="440">
        <f t="shared" si="86"/>
        <v>0</v>
      </c>
      <c r="BP112" s="441">
        <f t="shared" si="86"/>
        <v>0</v>
      </c>
      <c r="BQ112" s="440">
        <f t="shared" si="86"/>
        <v>0</v>
      </c>
    </row>
    <row r="113" spans="2:69" s="381" customFormat="1" ht="12" thickBot="1">
      <c r="B113" s="377"/>
      <c r="C113" s="418"/>
      <c r="D113" s="418"/>
      <c r="E113" s="383"/>
      <c r="F113" s="383"/>
      <c r="G113" s="383"/>
      <c r="H113" s="383"/>
      <c r="I113" s="383"/>
      <c r="J113" s="383"/>
      <c r="K113" s="383"/>
      <c r="L113" s="383"/>
      <c r="M113" s="383"/>
      <c r="N113" s="383"/>
      <c r="O113" s="383"/>
      <c r="P113" s="383"/>
      <c r="Q113" s="383"/>
      <c r="R113" s="383"/>
      <c r="S113" s="383"/>
      <c r="T113" s="383"/>
      <c r="U113" s="383"/>
      <c r="V113" s="383"/>
      <c r="W113" s="383"/>
      <c r="X113" s="383"/>
      <c r="Y113" s="383"/>
      <c r="Z113" s="383"/>
      <c r="AA113" s="383"/>
      <c r="AB113" s="383"/>
      <c r="AC113" s="383"/>
      <c r="AD113" s="383"/>
      <c r="AE113" s="383"/>
      <c r="AF113" s="383"/>
      <c r="AG113" s="383"/>
      <c r="AH113" s="383"/>
      <c r="AI113" s="383"/>
      <c r="AJ113" s="383"/>
      <c r="AK113" s="383"/>
      <c r="AL113" s="383"/>
      <c r="AM113" s="383"/>
      <c r="AN113" s="383"/>
      <c r="AO113" s="383"/>
      <c r="AP113" s="383"/>
      <c r="AQ113" s="383"/>
      <c r="AR113" s="383"/>
      <c r="AS113" s="383"/>
      <c r="AT113" s="383"/>
      <c r="AU113" s="383"/>
      <c r="AV113" s="383"/>
      <c r="AW113" s="383"/>
      <c r="AX113" s="383"/>
      <c r="AY113" s="383"/>
      <c r="AZ113" s="383"/>
      <c r="BA113" s="383"/>
      <c r="BB113" s="383"/>
      <c r="BC113" s="383"/>
      <c r="BD113" s="383"/>
      <c r="BE113" s="383"/>
      <c r="BF113" s="383"/>
      <c r="BG113" s="383"/>
      <c r="BH113" s="383"/>
      <c r="BI113" s="383"/>
      <c r="BJ113" s="383"/>
      <c r="BK113" s="383"/>
      <c r="BL113" s="383"/>
      <c r="BM113" s="383"/>
      <c r="BN113" s="383"/>
      <c r="BO113" s="383"/>
      <c r="BP113" s="383"/>
      <c r="BQ113" s="383"/>
    </row>
    <row r="114" spans="2:69" s="381" customFormat="1">
      <c r="B114" s="377"/>
      <c r="C114" s="442" t="s">
        <v>284</v>
      </c>
      <c r="D114" s="443"/>
      <c r="E114" s="444">
        <v>0</v>
      </c>
      <c r="F114" s="444">
        <f>E115</f>
        <v>0</v>
      </c>
      <c r="G114" s="444">
        <f>F115</f>
        <v>0</v>
      </c>
      <c r="H114" s="444">
        <f t="shared" ref="H114:BQ114" si="87">G115</f>
        <v>0</v>
      </c>
      <c r="I114" s="444">
        <f t="shared" si="87"/>
        <v>0</v>
      </c>
      <c r="J114" s="444">
        <f t="shared" si="87"/>
        <v>0</v>
      </c>
      <c r="K114" s="444">
        <f t="shared" si="87"/>
        <v>0</v>
      </c>
      <c r="L114" s="444">
        <f t="shared" si="87"/>
        <v>0</v>
      </c>
      <c r="M114" s="444">
        <f t="shared" si="87"/>
        <v>0</v>
      </c>
      <c r="N114" s="444">
        <f t="shared" si="87"/>
        <v>0</v>
      </c>
      <c r="O114" s="444">
        <f t="shared" si="87"/>
        <v>0</v>
      </c>
      <c r="P114" s="444">
        <f t="shared" si="87"/>
        <v>0</v>
      </c>
      <c r="Q114" s="444">
        <f t="shared" si="87"/>
        <v>0</v>
      </c>
      <c r="R114" s="444">
        <f>P115</f>
        <v>0</v>
      </c>
      <c r="S114" s="444">
        <f t="shared" si="87"/>
        <v>0</v>
      </c>
      <c r="T114" s="444">
        <f t="shared" si="87"/>
        <v>0</v>
      </c>
      <c r="U114" s="444">
        <f t="shared" si="87"/>
        <v>0</v>
      </c>
      <c r="V114" s="444">
        <f t="shared" si="87"/>
        <v>0</v>
      </c>
      <c r="W114" s="444">
        <f t="shared" si="87"/>
        <v>0</v>
      </c>
      <c r="X114" s="444">
        <f t="shared" si="87"/>
        <v>0</v>
      </c>
      <c r="Y114" s="444">
        <f t="shared" si="87"/>
        <v>0</v>
      </c>
      <c r="Z114" s="444">
        <f t="shared" si="87"/>
        <v>0</v>
      </c>
      <c r="AA114" s="444">
        <f t="shared" si="87"/>
        <v>0</v>
      </c>
      <c r="AB114" s="444">
        <f t="shared" si="87"/>
        <v>0</v>
      </c>
      <c r="AC114" s="444">
        <f t="shared" si="87"/>
        <v>0</v>
      </c>
      <c r="AD114" s="444">
        <f t="shared" si="87"/>
        <v>0</v>
      </c>
      <c r="AE114" s="444">
        <f>AC115</f>
        <v>0</v>
      </c>
      <c r="AF114" s="444">
        <f t="shared" si="87"/>
        <v>0</v>
      </c>
      <c r="AG114" s="444">
        <f t="shared" si="87"/>
        <v>0</v>
      </c>
      <c r="AH114" s="444">
        <f t="shared" si="87"/>
        <v>0</v>
      </c>
      <c r="AI114" s="444">
        <f t="shared" si="87"/>
        <v>0</v>
      </c>
      <c r="AJ114" s="444">
        <f t="shared" si="87"/>
        <v>0</v>
      </c>
      <c r="AK114" s="444">
        <f t="shared" si="87"/>
        <v>0</v>
      </c>
      <c r="AL114" s="444">
        <f t="shared" si="87"/>
        <v>0</v>
      </c>
      <c r="AM114" s="444">
        <f t="shared" si="87"/>
        <v>0</v>
      </c>
      <c r="AN114" s="444">
        <f t="shared" si="87"/>
        <v>0</v>
      </c>
      <c r="AO114" s="444">
        <f t="shared" si="87"/>
        <v>0</v>
      </c>
      <c r="AP114" s="444">
        <f t="shared" si="87"/>
        <v>0</v>
      </c>
      <c r="AQ114" s="444">
        <f t="shared" si="87"/>
        <v>0</v>
      </c>
      <c r="AR114" s="444">
        <f>AP115</f>
        <v>0</v>
      </c>
      <c r="AS114" s="444">
        <f t="shared" si="87"/>
        <v>0</v>
      </c>
      <c r="AT114" s="444">
        <f t="shared" si="87"/>
        <v>0</v>
      </c>
      <c r="AU114" s="444">
        <f t="shared" si="87"/>
        <v>0</v>
      </c>
      <c r="AV114" s="444">
        <f t="shared" si="87"/>
        <v>0</v>
      </c>
      <c r="AW114" s="444">
        <f t="shared" si="87"/>
        <v>0</v>
      </c>
      <c r="AX114" s="444">
        <f t="shared" si="87"/>
        <v>0</v>
      </c>
      <c r="AY114" s="444">
        <f t="shared" si="87"/>
        <v>0</v>
      </c>
      <c r="AZ114" s="444">
        <f t="shared" si="87"/>
        <v>0</v>
      </c>
      <c r="BA114" s="444">
        <f t="shared" si="87"/>
        <v>0</v>
      </c>
      <c r="BB114" s="444">
        <f t="shared" si="87"/>
        <v>0</v>
      </c>
      <c r="BC114" s="444">
        <f t="shared" si="87"/>
        <v>0</v>
      </c>
      <c r="BD114" s="444">
        <f t="shared" si="87"/>
        <v>0</v>
      </c>
      <c r="BE114" s="444">
        <f>BC115</f>
        <v>0</v>
      </c>
      <c r="BF114" s="444">
        <f t="shared" si="87"/>
        <v>0</v>
      </c>
      <c r="BG114" s="444">
        <f t="shared" si="87"/>
        <v>0</v>
      </c>
      <c r="BH114" s="444">
        <f t="shared" si="87"/>
        <v>0</v>
      </c>
      <c r="BI114" s="444">
        <f t="shared" si="87"/>
        <v>0</v>
      </c>
      <c r="BJ114" s="444">
        <f t="shared" si="87"/>
        <v>0</v>
      </c>
      <c r="BK114" s="444">
        <f t="shared" si="87"/>
        <v>0</v>
      </c>
      <c r="BL114" s="444">
        <f t="shared" si="87"/>
        <v>0</v>
      </c>
      <c r="BM114" s="444">
        <f t="shared" si="87"/>
        <v>0</v>
      </c>
      <c r="BN114" s="444">
        <f t="shared" si="87"/>
        <v>0</v>
      </c>
      <c r="BO114" s="444">
        <f t="shared" si="87"/>
        <v>0</v>
      </c>
      <c r="BP114" s="445">
        <f t="shared" si="87"/>
        <v>0</v>
      </c>
      <c r="BQ114" s="444">
        <f t="shared" si="87"/>
        <v>0</v>
      </c>
    </row>
    <row r="115" spans="2:69" s="381" customFormat="1" ht="12" thickBot="1">
      <c r="B115" s="377"/>
      <c r="C115" s="446" t="s">
        <v>285</v>
      </c>
      <c r="D115" s="447"/>
      <c r="E115" s="448">
        <f t="shared" ref="E115:AL115" si="88">+E112+E114</f>
        <v>0</v>
      </c>
      <c r="F115" s="448">
        <f t="shared" si="88"/>
        <v>0</v>
      </c>
      <c r="G115" s="448">
        <f t="shared" si="88"/>
        <v>0</v>
      </c>
      <c r="H115" s="448">
        <f t="shared" si="88"/>
        <v>0</v>
      </c>
      <c r="I115" s="448">
        <f t="shared" si="88"/>
        <v>0</v>
      </c>
      <c r="J115" s="448">
        <f t="shared" si="88"/>
        <v>0</v>
      </c>
      <c r="K115" s="448">
        <f t="shared" si="88"/>
        <v>0</v>
      </c>
      <c r="L115" s="448">
        <f t="shared" si="88"/>
        <v>0</v>
      </c>
      <c r="M115" s="448">
        <f t="shared" si="88"/>
        <v>0</v>
      </c>
      <c r="N115" s="448">
        <f t="shared" si="88"/>
        <v>0</v>
      </c>
      <c r="O115" s="448">
        <f t="shared" si="88"/>
        <v>0</v>
      </c>
      <c r="P115" s="448">
        <f t="shared" si="88"/>
        <v>0</v>
      </c>
      <c r="Q115" s="448">
        <f t="shared" si="88"/>
        <v>0</v>
      </c>
      <c r="R115" s="448">
        <f t="shared" si="88"/>
        <v>0</v>
      </c>
      <c r="S115" s="448">
        <f t="shared" si="88"/>
        <v>0</v>
      </c>
      <c r="T115" s="448">
        <f t="shared" si="88"/>
        <v>0</v>
      </c>
      <c r="U115" s="448">
        <f t="shared" si="88"/>
        <v>0</v>
      </c>
      <c r="V115" s="448">
        <f t="shared" si="88"/>
        <v>0</v>
      </c>
      <c r="W115" s="448">
        <f t="shared" si="88"/>
        <v>0</v>
      </c>
      <c r="X115" s="448">
        <f t="shared" si="88"/>
        <v>0</v>
      </c>
      <c r="Y115" s="448">
        <f t="shared" si="88"/>
        <v>0</v>
      </c>
      <c r="Z115" s="448">
        <f t="shared" si="88"/>
        <v>0</v>
      </c>
      <c r="AA115" s="448">
        <f t="shared" si="88"/>
        <v>0</v>
      </c>
      <c r="AB115" s="448">
        <f t="shared" si="88"/>
        <v>0</v>
      </c>
      <c r="AC115" s="448">
        <f t="shared" si="88"/>
        <v>0</v>
      </c>
      <c r="AD115" s="448">
        <f t="shared" si="88"/>
        <v>0</v>
      </c>
      <c r="AE115" s="448">
        <f t="shared" si="88"/>
        <v>0</v>
      </c>
      <c r="AF115" s="448">
        <f t="shared" si="88"/>
        <v>0</v>
      </c>
      <c r="AG115" s="448">
        <f t="shared" si="88"/>
        <v>0</v>
      </c>
      <c r="AH115" s="448">
        <f t="shared" si="88"/>
        <v>0</v>
      </c>
      <c r="AI115" s="448">
        <f t="shared" si="88"/>
        <v>0</v>
      </c>
      <c r="AJ115" s="448">
        <f t="shared" si="88"/>
        <v>0</v>
      </c>
      <c r="AK115" s="448">
        <f t="shared" si="88"/>
        <v>0</v>
      </c>
      <c r="AL115" s="448">
        <f t="shared" si="88"/>
        <v>0</v>
      </c>
      <c r="AM115" s="448">
        <f t="shared" ref="AM115:BQ115" si="89">+AM112+AM114</f>
        <v>0</v>
      </c>
      <c r="AN115" s="448">
        <f t="shared" si="89"/>
        <v>0</v>
      </c>
      <c r="AO115" s="448">
        <f t="shared" si="89"/>
        <v>0</v>
      </c>
      <c r="AP115" s="448">
        <f t="shared" si="89"/>
        <v>0</v>
      </c>
      <c r="AQ115" s="448">
        <f t="shared" si="89"/>
        <v>0</v>
      </c>
      <c r="AR115" s="448">
        <f t="shared" si="89"/>
        <v>0</v>
      </c>
      <c r="AS115" s="448">
        <f t="shared" si="89"/>
        <v>0</v>
      </c>
      <c r="AT115" s="448">
        <f t="shared" si="89"/>
        <v>0</v>
      </c>
      <c r="AU115" s="448">
        <f t="shared" si="89"/>
        <v>0</v>
      </c>
      <c r="AV115" s="448">
        <f t="shared" si="89"/>
        <v>0</v>
      </c>
      <c r="AW115" s="448">
        <f t="shared" si="89"/>
        <v>0</v>
      </c>
      <c r="AX115" s="448">
        <f t="shared" si="89"/>
        <v>0</v>
      </c>
      <c r="AY115" s="448">
        <f t="shared" si="89"/>
        <v>0</v>
      </c>
      <c r="AZ115" s="448">
        <f t="shared" si="89"/>
        <v>0</v>
      </c>
      <c r="BA115" s="448">
        <f t="shared" si="89"/>
        <v>0</v>
      </c>
      <c r="BB115" s="448">
        <f t="shared" si="89"/>
        <v>0</v>
      </c>
      <c r="BC115" s="448">
        <f t="shared" si="89"/>
        <v>0</v>
      </c>
      <c r="BD115" s="448">
        <f t="shared" si="89"/>
        <v>0</v>
      </c>
      <c r="BE115" s="448">
        <f t="shared" si="89"/>
        <v>0</v>
      </c>
      <c r="BF115" s="448">
        <f t="shared" si="89"/>
        <v>0</v>
      </c>
      <c r="BG115" s="448">
        <f t="shared" si="89"/>
        <v>0</v>
      </c>
      <c r="BH115" s="448">
        <f t="shared" si="89"/>
        <v>0</v>
      </c>
      <c r="BI115" s="448">
        <f t="shared" si="89"/>
        <v>0</v>
      </c>
      <c r="BJ115" s="448">
        <f t="shared" si="89"/>
        <v>0</v>
      </c>
      <c r="BK115" s="448">
        <f t="shared" si="89"/>
        <v>0</v>
      </c>
      <c r="BL115" s="448">
        <f t="shared" si="89"/>
        <v>0</v>
      </c>
      <c r="BM115" s="448">
        <f t="shared" si="89"/>
        <v>0</v>
      </c>
      <c r="BN115" s="448">
        <f t="shared" si="89"/>
        <v>0</v>
      </c>
      <c r="BO115" s="448">
        <f t="shared" si="89"/>
        <v>0</v>
      </c>
      <c r="BP115" s="449">
        <f t="shared" si="89"/>
        <v>0</v>
      </c>
      <c r="BQ115" s="448">
        <f t="shared" si="89"/>
        <v>0</v>
      </c>
    </row>
    <row r="116" spans="2:69">
      <c r="B116" s="377"/>
      <c r="C116" s="377"/>
      <c r="D116" s="377"/>
      <c r="E116" s="377"/>
      <c r="F116" s="377"/>
      <c r="G116" s="377"/>
      <c r="H116" s="377"/>
      <c r="I116" s="377"/>
      <c r="J116" s="377"/>
      <c r="K116" s="377"/>
      <c r="L116" s="377"/>
      <c r="M116" s="377"/>
      <c r="N116" s="377"/>
      <c r="O116" s="377"/>
      <c r="P116" s="377"/>
      <c r="Q116" s="377"/>
      <c r="R116" s="377"/>
      <c r="S116" s="377"/>
      <c r="T116" s="377"/>
      <c r="U116" s="377"/>
      <c r="V116" s="377"/>
      <c r="W116" s="377"/>
      <c r="X116" s="377"/>
      <c r="Y116" s="377"/>
      <c r="Z116" s="377"/>
      <c r="AA116" s="377"/>
      <c r="AB116" s="377"/>
      <c r="AC116" s="377"/>
      <c r="AD116" s="377"/>
      <c r="AE116" s="377"/>
      <c r="AF116" s="377"/>
      <c r="AG116" s="377"/>
      <c r="AH116" s="377"/>
      <c r="AI116" s="377"/>
      <c r="AJ116" s="377"/>
      <c r="AK116" s="377"/>
      <c r="AL116" s="377"/>
      <c r="AM116" s="377"/>
      <c r="AN116" s="377"/>
      <c r="AO116" s="377"/>
      <c r="AP116" s="377"/>
      <c r="AQ116" s="377"/>
      <c r="AR116" s="377"/>
      <c r="AS116" s="377"/>
      <c r="AT116" s="377"/>
      <c r="AU116" s="377"/>
      <c r="AV116" s="377"/>
      <c r="AW116" s="377"/>
      <c r="AX116" s="377"/>
      <c r="AY116" s="377"/>
      <c r="AZ116" s="377"/>
      <c r="BA116" s="377"/>
      <c r="BB116" s="377"/>
      <c r="BC116" s="377"/>
      <c r="BD116" s="377"/>
      <c r="BE116" s="377"/>
      <c r="BF116" s="377"/>
      <c r="BG116" s="377"/>
      <c r="BH116" s="377"/>
      <c r="BI116" s="377"/>
      <c r="BJ116" s="377"/>
      <c r="BK116" s="377"/>
      <c r="BL116" s="377"/>
      <c r="BM116" s="377"/>
      <c r="BN116" s="377"/>
      <c r="BO116" s="377"/>
      <c r="BP116" s="377"/>
      <c r="BQ116" s="377"/>
    </row>
    <row r="117" spans="2:69" ht="12" thickBot="1"/>
    <row r="118" spans="2:69">
      <c r="B118" s="371"/>
      <c r="C118" s="450"/>
      <c r="D118" s="450"/>
      <c r="E118" s="450"/>
      <c r="F118" s="450"/>
      <c r="G118" s="450"/>
      <c r="H118" s="450"/>
      <c r="I118" s="450"/>
      <c r="J118" s="450"/>
      <c r="K118" s="450"/>
      <c r="L118" s="450"/>
      <c r="M118" s="450"/>
      <c r="N118" s="450"/>
      <c r="O118" s="450"/>
      <c r="P118" s="450"/>
      <c r="Q118" s="450"/>
      <c r="R118" s="450"/>
      <c r="S118" s="450"/>
      <c r="T118" s="450"/>
      <c r="U118" s="450"/>
      <c r="V118" s="450"/>
      <c r="W118" s="450"/>
      <c r="X118" s="450"/>
      <c r="Y118" s="450"/>
      <c r="Z118" s="450"/>
      <c r="AA118" s="450"/>
      <c r="AB118" s="450"/>
      <c r="AC118" s="450"/>
      <c r="AD118" s="450"/>
      <c r="AE118" s="450"/>
      <c r="AF118" s="450"/>
      <c r="AG118" s="450"/>
      <c r="AH118" s="450"/>
      <c r="AI118" s="450"/>
      <c r="AJ118" s="450"/>
      <c r="AK118" s="450"/>
      <c r="AL118" s="450"/>
      <c r="AM118" s="450"/>
      <c r="AN118" s="450"/>
      <c r="AO118" s="450"/>
      <c r="AP118" s="450"/>
      <c r="AQ118" s="450"/>
      <c r="AR118" s="450"/>
      <c r="AS118" s="450"/>
      <c r="AT118" s="450"/>
      <c r="AU118" s="450"/>
      <c r="AV118" s="450"/>
      <c r="AW118" s="450"/>
      <c r="AX118" s="450"/>
      <c r="AY118" s="450"/>
      <c r="AZ118" s="450"/>
      <c r="BA118" s="450"/>
      <c r="BB118" s="450"/>
      <c r="BC118" s="450"/>
      <c r="BD118" s="450"/>
      <c r="BE118" s="450"/>
      <c r="BF118" s="450"/>
      <c r="BG118" s="450"/>
      <c r="BH118" s="450"/>
      <c r="BI118" s="450"/>
      <c r="BJ118" s="450"/>
      <c r="BK118" s="450"/>
      <c r="BL118" s="450"/>
      <c r="BM118" s="450"/>
      <c r="BN118" s="450"/>
      <c r="BO118" s="450"/>
      <c r="BP118" s="450"/>
      <c r="BQ118" s="484"/>
    </row>
    <row r="119" spans="2:69" s="381" customFormat="1">
      <c r="B119" s="373"/>
      <c r="C119" s="378" t="s">
        <v>286</v>
      </c>
      <c r="D119" s="429"/>
      <c r="E119" s="383"/>
      <c r="F119" s="383"/>
      <c r="G119" s="383"/>
      <c r="H119" s="383"/>
      <c r="I119" s="383"/>
      <c r="J119" s="383"/>
      <c r="K119" s="383"/>
      <c r="L119" s="383"/>
      <c r="M119" s="383"/>
      <c r="N119" s="383"/>
      <c r="O119" s="383"/>
      <c r="P119" s="383"/>
      <c r="Q119" s="383"/>
      <c r="R119" s="383"/>
      <c r="S119" s="383"/>
      <c r="T119" s="383"/>
      <c r="U119" s="383"/>
      <c r="V119" s="383"/>
      <c r="W119" s="383"/>
      <c r="X119" s="383"/>
      <c r="Y119" s="383"/>
      <c r="Z119" s="383"/>
      <c r="AA119" s="383"/>
      <c r="AB119" s="383"/>
      <c r="AC119" s="383"/>
      <c r="AD119" s="383"/>
      <c r="AE119" s="383"/>
      <c r="AF119" s="383"/>
      <c r="AG119" s="383"/>
      <c r="AH119" s="383"/>
      <c r="AI119" s="383"/>
      <c r="AJ119" s="383"/>
      <c r="AK119" s="383"/>
      <c r="AL119" s="383"/>
      <c r="AM119" s="383"/>
      <c r="AN119" s="383"/>
      <c r="AO119" s="383"/>
      <c r="AP119" s="383"/>
      <c r="AQ119" s="383"/>
      <c r="AR119" s="383"/>
      <c r="AS119" s="383"/>
      <c r="AT119" s="383"/>
      <c r="AU119" s="383"/>
      <c r="AV119" s="383"/>
      <c r="AW119" s="383"/>
      <c r="AX119" s="383"/>
      <c r="AY119" s="383"/>
      <c r="AZ119" s="383"/>
      <c r="BA119" s="383"/>
      <c r="BB119" s="383"/>
      <c r="BC119" s="383"/>
      <c r="BD119" s="383"/>
      <c r="BE119" s="383"/>
      <c r="BF119" s="383"/>
      <c r="BG119" s="383"/>
      <c r="BH119" s="383"/>
      <c r="BI119" s="383"/>
      <c r="BJ119" s="383"/>
      <c r="BK119" s="383"/>
      <c r="BL119" s="383"/>
      <c r="BM119" s="383"/>
      <c r="BN119" s="383"/>
      <c r="BO119" s="383"/>
      <c r="BP119" s="383"/>
      <c r="BQ119" s="485"/>
    </row>
    <row r="120" spans="2:69">
      <c r="B120" s="373"/>
      <c r="C120" s="451"/>
      <c r="D120" s="451"/>
      <c r="E120" s="383"/>
      <c r="F120" s="383"/>
      <c r="G120" s="383"/>
      <c r="H120" s="383"/>
      <c r="I120" s="383"/>
      <c r="J120" s="383"/>
      <c r="K120" s="383"/>
      <c r="L120" s="383"/>
      <c r="M120" s="383"/>
      <c r="N120" s="383"/>
      <c r="O120" s="383"/>
      <c r="P120" s="383"/>
      <c r="Q120" s="383"/>
      <c r="R120" s="383"/>
      <c r="S120" s="383"/>
      <c r="T120" s="383"/>
      <c r="U120" s="383"/>
      <c r="V120" s="383"/>
      <c r="W120" s="383"/>
      <c r="X120" s="383"/>
      <c r="Y120" s="383"/>
      <c r="Z120" s="383"/>
      <c r="AA120" s="383"/>
      <c r="AB120" s="383"/>
      <c r="AC120" s="383"/>
      <c r="AD120" s="383"/>
      <c r="AE120" s="383"/>
      <c r="AF120" s="383"/>
      <c r="AG120" s="383"/>
      <c r="AH120" s="383"/>
      <c r="AI120" s="383"/>
      <c r="AJ120" s="383"/>
      <c r="AK120" s="383"/>
      <c r="AL120" s="383"/>
      <c r="AM120" s="383"/>
      <c r="AN120" s="383"/>
      <c r="AO120" s="383"/>
      <c r="AP120" s="383"/>
      <c r="AQ120" s="383"/>
      <c r="AR120" s="383"/>
      <c r="AS120" s="383"/>
      <c r="AT120" s="383"/>
      <c r="AU120" s="383"/>
      <c r="AV120" s="383"/>
      <c r="AW120" s="383"/>
      <c r="AX120" s="383"/>
      <c r="AY120" s="383"/>
      <c r="AZ120" s="383"/>
      <c r="BA120" s="383"/>
      <c r="BB120" s="383"/>
      <c r="BC120" s="383"/>
      <c r="BD120" s="383"/>
      <c r="BE120" s="383"/>
      <c r="BF120" s="383"/>
      <c r="BG120" s="383"/>
      <c r="BH120" s="383"/>
      <c r="BI120" s="383"/>
      <c r="BJ120" s="383"/>
      <c r="BK120" s="383"/>
      <c r="BL120" s="383"/>
      <c r="BM120" s="383"/>
      <c r="BN120" s="383"/>
      <c r="BO120" s="383"/>
      <c r="BP120" s="383"/>
      <c r="BQ120" s="485"/>
    </row>
    <row r="121" spans="2:69">
      <c r="B121" s="373"/>
      <c r="C121" s="452" t="s">
        <v>287</v>
      </c>
      <c r="D121" s="452"/>
      <c r="E121" s="383"/>
      <c r="F121" s="383"/>
      <c r="G121" s="383"/>
      <c r="H121" s="383"/>
      <c r="I121" s="383"/>
      <c r="J121" s="383"/>
      <c r="K121" s="383"/>
      <c r="L121" s="383"/>
      <c r="M121" s="383"/>
      <c r="N121" s="383"/>
      <c r="O121" s="383"/>
      <c r="P121" s="383"/>
      <c r="Q121" s="383"/>
      <c r="R121" s="383"/>
      <c r="S121" s="383"/>
      <c r="T121" s="383"/>
      <c r="U121" s="383"/>
      <c r="V121" s="383"/>
      <c r="W121" s="383"/>
      <c r="X121" s="383"/>
      <c r="Y121" s="383"/>
      <c r="Z121" s="383"/>
      <c r="AA121" s="383"/>
      <c r="AB121" s="383"/>
      <c r="AC121" s="383"/>
      <c r="AD121" s="383"/>
      <c r="AE121" s="383"/>
      <c r="AF121" s="383"/>
      <c r="AG121" s="383"/>
      <c r="AH121" s="383"/>
      <c r="AI121" s="383"/>
      <c r="AJ121" s="383"/>
      <c r="AK121" s="383"/>
      <c r="AL121" s="383"/>
      <c r="AM121" s="383"/>
      <c r="AN121" s="383"/>
      <c r="AO121" s="383"/>
      <c r="AP121" s="383"/>
      <c r="AQ121" s="383"/>
      <c r="AR121" s="383"/>
      <c r="AS121" s="383"/>
      <c r="AT121" s="383"/>
      <c r="AU121" s="383"/>
      <c r="AV121" s="383"/>
      <c r="AW121" s="383"/>
      <c r="AX121" s="383"/>
      <c r="AY121" s="383"/>
      <c r="AZ121" s="383"/>
      <c r="BA121" s="383"/>
      <c r="BB121" s="383"/>
      <c r="BC121" s="383"/>
      <c r="BD121" s="383"/>
      <c r="BE121" s="383"/>
      <c r="BF121" s="383"/>
      <c r="BG121" s="383"/>
      <c r="BH121" s="383"/>
      <c r="BI121" s="383"/>
      <c r="BJ121" s="383"/>
      <c r="BK121" s="383"/>
      <c r="BL121" s="383"/>
      <c r="BM121" s="383"/>
      <c r="BN121" s="383"/>
      <c r="BO121" s="383"/>
      <c r="BP121" s="383"/>
      <c r="BQ121" s="485"/>
    </row>
    <row r="122" spans="2:69">
      <c r="B122" s="373"/>
      <c r="C122" s="403" t="s">
        <v>288</v>
      </c>
      <c r="D122" s="403"/>
      <c r="E122" s="391" t="e">
        <f t="shared" ref="E122:AL122" si="90">E13/E53</f>
        <v>#DIV/0!</v>
      </c>
      <c r="F122" s="391" t="e">
        <f t="shared" si="90"/>
        <v>#DIV/0!</v>
      </c>
      <c r="G122" s="391" t="e">
        <f t="shared" si="90"/>
        <v>#DIV/0!</v>
      </c>
      <c r="H122" s="391" t="e">
        <f t="shared" si="90"/>
        <v>#DIV/0!</v>
      </c>
      <c r="I122" s="391" t="e">
        <f t="shared" si="90"/>
        <v>#DIV/0!</v>
      </c>
      <c r="J122" s="391" t="e">
        <f t="shared" si="90"/>
        <v>#DIV/0!</v>
      </c>
      <c r="K122" s="391" t="e">
        <f t="shared" si="90"/>
        <v>#DIV/0!</v>
      </c>
      <c r="L122" s="391" t="e">
        <f t="shared" si="90"/>
        <v>#DIV/0!</v>
      </c>
      <c r="M122" s="391" t="e">
        <f t="shared" si="90"/>
        <v>#DIV/0!</v>
      </c>
      <c r="N122" s="391" t="e">
        <f t="shared" si="90"/>
        <v>#DIV/0!</v>
      </c>
      <c r="O122" s="391" t="e">
        <f t="shared" si="90"/>
        <v>#DIV/0!</v>
      </c>
      <c r="P122" s="391" t="e">
        <f t="shared" si="90"/>
        <v>#DIV/0!</v>
      </c>
      <c r="Q122" s="391" t="e">
        <f>Q13/Q53</f>
        <v>#DIV/0!</v>
      </c>
      <c r="R122" s="391" t="e">
        <f t="shared" si="90"/>
        <v>#DIV/0!</v>
      </c>
      <c r="S122" s="391" t="e">
        <f t="shared" si="90"/>
        <v>#DIV/0!</v>
      </c>
      <c r="T122" s="391" t="e">
        <f t="shared" si="90"/>
        <v>#DIV/0!</v>
      </c>
      <c r="U122" s="391" t="e">
        <f t="shared" si="90"/>
        <v>#DIV/0!</v>
      </c>
      <c r="V122" s="391" t="e">
        <f t="shared" si="90"/>
        <v>#DIV/0!</v>
      </c>
      <c r="W122" s="391" t="e">
        <f t="shared" si="90"/>
        <v>#DIV/0!</v>
      </c>
      <c r="X122" s="391" t="e">
        <f t="shared" si="90"/>
        <v>#DIV/0!</v>
      </c>
      <c r="Y122" s="391" t="e">
        <f t="shared" si="90"/>
        <v>#DIV/0!</v>
      </c>
      <c r="Z122" s="391" t="e">
        <f t="shared" si="90"/>
        <v>#DIV/0!</v>
      </c>
      <c r="AA122" s="391" t="e">
        <f t="shared" si="90"/>
        <v>#DIV/0!</v>
      </c>
      <c r="AB122" s="391" t="e">
        <f t="shared" si="90"/>
        <v>#DIV/0!</v>
      </c>
      <c r="AC122" s="391" t="e">
        <f t="shared" si="90"/>
        <v>#DIV/0!</v>
      </c>
      <c r="AD122" s="391" t="e">
        <f t="shared" si="90"/>
        <v>#DIV/0!</v>
      </c>
      <c r="AE122" s="391" t="e">
        <f t="shared" si="90"/>
        <v>#DIV/0!</v>
      </c>
      <c r="AF122" s="391" t="e">
        <f t="shared" si="90"/>
        <v>#DIV/0!</v>
      </c>
      <c r="AG122" s="391" t="e">
        <f t="shared" si="90"/>
        <v>#DIV/0!</v>
      </c>
      <c r="AH122" s="391" t="e">
        <f t="shared" si="90"/>
        <v>#DIV/0!</v>
      </c>
      <c r="AI122" s="391" t="e">
        <f t="shared" si="90"/>
        <v>#DIV/0!</v>
      </c>
      <c r="AJ122" s="391" t="e">
        <f t="shared" si="90"/>
        <v>#DIV/0!</v>
      </c>
      <c r="AK122" s="391" t="e">
        <f t="shared" si="90"/>
        <v>#DIV/0!</v>
      </c>
      <c r="AL122" s="391" t="e">
        <f t="shared" si="90"/>
        <v>#DIV/0!</v>
      </c>
      <c r="AM122" s="391" t="e">
        <f t="shared" ref="AM122:BQ122" si="91">AM13/AM53</f>
        <v>#DIV/0!</v>
      </c>
      <c r="AN122" s="391" t="e">
        <f t="shared" si="91"/>
        <v>#DIV/0!</v>
      </c>
      <c r="AO122" s="391" t="e">
        <f t="shared" si="91"/>
        <v>#DIV/0!</v>
      </c>
      <c r="AP122" s="391" t="e">
        <f t="shared" si="91"/>
        <v>#DIV/0!</v>
      </c>
      <c r="AQ122" s="391" t="e">
        <f t="shared" si="91"/>
        <v>#DIV/0!</v>
      </c>
      <c r="AR122" s="391" t="e">
        <f t="shared" si="91"/>
        <v>#DIV/0!</v>
      </c>
      <c r="AS122" s="391" t="e">
        <f t="shared" si="91"/>
        <v>#DIV/0!</v>
      </c>
      <c r="AT122" s="391" t="e">
        <f t="shared" si="91"/>
        <v>#DIV/0!</v>
      </c>
      <c r="AU122" s="391" t="e">
        <f t="shared" si="91"/>
        <v>#DIV/0!</v>
      </c>
      <c r="AV122" s="391" t="e">
        <f t="shared" si="91"/>
        <v>#DIV/0!</v>
      </c>
      <c r="AW122" s="391" t="e">
        <f t="shared" si="91"/>
        <v>#DIV/0!</v>
      </c>
      <c r="AX122" s="391" t="e">
        <f t="shared" si="91"/>
        <v>#DIV/0!</v>
      </c>
      <c r="AY122" s="391" t="e">
        <f t="shared" si="91"/>
        <v>#DIV/0!</v>
      </c>
      <c r="AZ122" s="391" t="e">
        <f t="shared" si="91"/>
        <v>#DIV/0!</v>
      </c>
      <c r="BA122" s="391" t="e">
        <f t="shared" si="91"/>
        <v>#DIV/0!</v>
      </c>
      <c r="BB122" s="391" t="e">
        <f t="shared" si="91"/>
        <v>#DIV/0!</v>
      </c>
      <c r="BC122" s="391" t="e">
        <f t="shared" si="91"/>
        <v>#DIV/0!</v>
      </c>
      <c r="BD122" s="391" t="e">
        <f t="shared" si="91"/>
        <v>#DIV/0!</v>
      </c>
      <c r="BE122" s="391" t="e">
        <f t="shared" si="91"/>
        <v>#DIV/0!</v>
      </c>
      <c r="BF122" s="391" t="e">
        <f t="shared" si="91"/>
        <v>#DIV/0!</v>
      </c>
      <c r="BG122" s="391" t="e">
        <f t="shared" si="91"/>
        <v>#DIV/0!</v>
      </c>
      <c r="BH122" s="391" t="e">
        <f t="shared" si="91"/>
        <v>#DIV/0!</v>
      </c>
      <c r="BI122" s="391" t="e">
        <f t="shared" si="91"/>
        <v>#DIV/0!</v>
      </c>
      <c r="BJ122" s="391" t="e">
        <f t="shared" si="91"/>
        <v>#DIV/0!</v>
      </c>
      <c r="BK122" s="391" t="e">
        <f t="shared" si="91"/>
        <v>#DIV/0!</v>
      </c>
      <c r="BL122" s="391" t="e">
        <f t="shared" si="91"/>
        <v>#DIV/0!</v>
      </c>
      <c r="BM122" s="391" t="e">
        <f t="shared" si="91"/>
        <v>#DIV/0!</v>
      </c>
      <c r="BN122" s="391" t="e">
        <f t="shared" si="91"/>
        <v>#DIV/0!</v>
      </c>
      <c r="BO122" s="391" t="e">
        <f t="shared" si="91"/>
        <v>#DIV/0!</v>
      </c>
      <c r="BP122" s="391" t="e">
        <f t="shared" si="91"/>
        <v>#DIV/0!</v>
      </c>
      <c r="BQ122" s="486" t="e">
        <f t="shared" si="91"/>
        <v>#DIV/0!</v>
      </c>
    </row>
    <row r="123" spans="2:69">
      <c r="B123" s="373"/>
      <c r="C123" s="403" t="s">
        <v>290</v>
      </c>
      <c r="D123" s="403"/>
      <c r="E123" s="391" t="e">
        <f t="shared" ref="E123:AL123" si="92">E13/E71</f>
        <v>#DIV/0!</v>
      </c>
      <c r="F123" s="391" t="e">
        <f t="shared" si="92"/>
        <v>#DIV/0!</v>
      </c>
      <c r="G123" s="391" t="e">
        <f t="shared" si="92"/>
        <v>#DIV/0!</v>
      </c>
      <c r="H123" s="391" t="e">
        <f t="shared" si="92"/>
        <v>#DIV/0!</v>
      </c>
      <c r="I123" s="391" t="e">
        <f t="shared" si="92"/>
        <v>#DIV/0!</v>
      </c>
      <c r="J123" s="391" t="e">
        <f t="shared" si="92"/>
        <v>#DIV/0!</v>
      </c>
      <c r="K123" s="391" t="e">
        <f t="shared" si="92"/>
        <v>#DIV/0!</v>
      </c>
      <c r="L123" s="391" t="e">
        <f t="shared" si="92"/>
        <v>#DIV/0!</v>
      </c>
      <c r="M123" s="391" t="e">
        <f t="shared" si="92"/>
        <v>#DIV/0!</v>
      </c>
      <c r="N123" s="391" t="e">
        <f t="shared" si="92"/>
        <v>#DIV/0!</v>
      </c>
      <c r="O123" s="391" t="e">
        <f t="shared" si="92"/>
        <v>#DIV/0!</v>
      </c>
      <c r="P123" s="391" t="e">
        <f t="shared" si="92"/>
        <v>#DIV/0!</v>
      </c>
      <c r="Q123" s="391" t="e">
        <f>Q13/Q71</f>
        <v>#DIV/0!</v>
      </c>
      <c r="R123" s="391" t="e">
        <f t="shared" si="92"/>
        <v>#DIV/0!</v>
      </c>
      <c r="S123" s="391" t="e">
        <f t="shared" si="92"/>
        <v>#DIV/0!</v>
      </c>
      <c r="T123" s="391" t="e">
        <f t="shared" si="92"/>
        <v>#DIV/0!</v>
      </c>
      <c r="U123" s="391" t="e">
        <f t="shared" si="92"/>
        <v>#DIV/0!</v>
      </c>
      <c r="V123" s="391" t="e">
        <f t="shared" si="92"/>
        <v>#DIV/0!</v>
      </c>
      <c r="W123" s="391" t="e">
        <f t="shared" si="92"/>
        <v>#DIV/0!</v>
      </c>
      <c r="X123" s="391" t="e">
        <f t="shared" si="92"/>
        <v>#DIV/0!</v>
      </c>
      <c r="Y123" s="391" t="e">
        <f t="shared" si="92"/>
        <v>#DIV/0!</v>
      </c>
      <c r="Z123" s="391" t="e">
        <f t="shared" si="92"/>
        <v>#DIV/0!</v>
      </c>
      <c r="AA123" s="391" t="e">
        <f t="shared" si="92"/>
        <v>#DIV/0!</v>
      </c>
      <c r="AB123" s="391" t="e">
        <f t="shared" si="92"/>
        <v>#DIV/0!</v>
      </c>
      <c r="AC123" s="391" t="e">
        <f t="shared" si="92"/>
        <v>#DIV/0!</v>
      </c>
      <c r="AD123" s="391" t="e">
        <f t="shared" si="92"/>
        <v>#DIV/0!</v>
      </c>
      <c r="AE123" s="391" t="e">
        <f t="shared" si="92"/>
        <v>#DIV/0!</v>
      </c>
      <c r="AF123" s="391" t="e">
        <f t="shared" si="92"/>
        <v>#DIV/0!</v>
      </c>
      <c r="AG123" s="391" t="e">
        <f t="shared" si="92"/>
        <v>#DIV/0!</v>
      </c>
      <c r="AH123" s="391" t="e">
        <f t="shared" si="92"/>
        <v>#DIV/0!</v>
      </c>
      <c r="AI123" s="391" t="e">
        <f t="shared" si="92"/>
        <v>#DIV/0!</v>
      </c>
      <c r="AJ123" s="391" t="e">
        <f t="shared" si="92"/>
        <v>#DIV/0!</v>
      </c>
      <c r="AK123" s="391" t="e">
        <f t="shared" si="92"/>
        <v>#DIV/0!</v>
      </c>
      <c r="AL123" s="391" t="e">
        <f t="shared" si="92"/>
        <v>#DIV/0!</v>
      </c>
      <c r="AM123" s="391" t="e">
        <f t="shared" ref="AM123:BQ123" si="93">AM13/AM71</f>
        <v>#DIV/0!</v>
      </c>
      <c r="AN123" s="391" t="e">
        <f t="shared" si="93"/>
        <v>#DIV/0!</v>
      </c>
      <c r="AO123" s="391" t="e">
        <f t="shared" si="93"/>
        <v>#DIV/0!</v>
      </c>
      <c r="AP123" s="391" t="e">
        <f t="shared" si="93"/>
        <v>#DIV/0!</v>
      </c>
      <c r="AQ123" s="391" t="e">
        <f t="shared" si="93"/>
        <v>#DIV/0!</v>
      </c>
      <c r="AR123" s="391" t="e">
        <f t="shared" si="93"/>
        <v>#DIV/0!</v>
      </c>
      <c r="AS123" s="391" t="e">
        <f t="shared" si="93"/>
        <v>#DIV/0!</v>
      </c>
      <c r="AT123" s="391" t="e">
        <f t="shared" si="93"/>
        <v>#DIV/0!</v>
      </c>
      <c r="AU123" s="391" t="e">
        <f t="shared" si="93"/>
        <v>#DIV/0!</v>
      </c>
      <c r="AV123" s="391" t="e">
        <f t="shared" si="93"/>
        <v>#DIV/0!</v>
      </c>
      <c r="AW123" s="391" t="e">
        <f t="shared" si="93"/>
        <v>#DIV/0!</v>
      </c>
      <c r="AX123" s="391" t="e">
        <f t="shared" si="93"/>
        <v>#DIV/0!</v>
      </c>
      <c r="AY123" s="391" t="e">
        <f t="shared" si="93"/>
        <v>#DIV/0!</v>
      </c>
      <c r="AZ123" s="391" t="e">
        <f t="shared" si="93"/>
        <v>#DIV/0!</v>
      </c>
      <c r="BA123" s="391" t="e">
        <f t="shared" si="93"/>
        <v>#DIV/0!</v>
      </c>
      <c r="BB123" s="391" t="e">
        <f t="shared" si="93"/>
        <v>#DIV/0!</v>
      </c>
      <c r="BC123" s="391" t="e">
        <f t="shared" si="93"/>
        <v>#DIV/0!</v>
      </c>
      <c r="BD123" s="391" t="e">
        <f t="shared" si="93"/>
        <v>#DIV/0!</v>
      </c>
      <c r="BE123" s="391" t="e">
        <f t="shared" si="93"/>
        <v>#DIV/0!</v>
      </c>
      <c r="BF123" s="391" t="e">
        <f t="shared" si="93"/>
        <v>#DIV/0!</v>
      </c>
      <c r="BG123" s="391" t="e">
        <f t="shared" si="93"/>
        <v>#DIV/0!</v>
      </c>
      <c r="BH123" s="391" t="e">
        <f t="shared" si="93"/>
        <v>#DIV/0!</v>
      </c>
      <c r="BI123" s="391" t="e">
        <f t="shared" si="93"/>
        <v>#DIV/0!</v>
      </c>
      <c r="BJ123" s="391" t="e">
        <f t="shared" si="93"/>
        <v>#DIV/0!</v>
      </c>
      <c r="BK123" s="391" t="e">
        <f t="shared" si="93"/>
        <v>#DIV/0!</v>
      </c>
      <c r="BL123" s="391" t="e">
        <f t="shared" si="93"/>
        <v>#DIV/0!</v>
      </c>
      <c r="BM123" s="391" t="e">
        <f t="shared" si="93"/>
        <v>#DIV/0!</v>
      </c>
      <c r="BN123" s="391" t="e">
        <f t="shared" si="93"/>
        <v>#DIV/0!</v>
      </c>
      <c r="BO123" s="391" t="e">
        <f t="shared" si="93"/>
        <v>#DIV/0!</v>
      </c>
      <c r="BP123" s="391" t="e">
        <f t="shared" si="93"/>
        <v>#DIV/0!</v>
      </c>
      <c r="BQ123" s="486" t="e">
        <f t="shared" si="93"/>
        <v>#DIV/0!</v>
      </c>
    </row>
    <row r="124" spans="2:69">
      <c r="B124" s="373"/>
      <c r="C124" s="403" t="s">
        <v>424</v>
      </c>
      <c r="D124" s="403"/>
      <c r="E124" s="391" t="e">
        <f t="shared" ref="E124:AL124" si="94">E21/E13</f>
        <v>#DIV/0!</v>
      </c>
      <c r="F124" s="391" t="e">
        <f t="shared" si="94"/>
        <v>#DIV/0!</v>
      </c>
      <c r="G124" s="391" t="e">
        <f t="shared" si="94"/>
        <v>#DIV/0!</v>
      </c>
      <c r="H124" s="391" t="e">
        <f t="shared" si="94"/>
        <v>#DIV/0!</v>
      </c>
      <c r="I124" s="391" t="e">
        <f t="shared" si="94"/>
        <v>#DIV/0!</v>
      </c>
      <c r="J124" s="391" t="e">
        <f t="shared" si="94"/>
        <v>#DIV/0!</v>
      </c>
      <c r="K124" s="391" t="e">
        <f t="shared" si="94"/>
        <v>#DIV/0!</v>
      </c>
      <c r="L124" s="391" t="e">
        <f t="shared" si="94"/>
        <v>#DIV/0!</v>
      </c>
      <c r="M124" s="391" t="e">
        <f t="shared" si="94"/>
        <v>#DIV/0!</v>
      </c>
      <c r="N124" s="391" t="e">
        <f t="shared" si="94"/>
        <v>#DIV/0!</v>
      </c>
      <c r="O124" s="391" t="e">
        <f t="shared" si="94"/>
        <v>#DIV/0!</v>
      </c>
      <c r="P124" s="391" t="e">
        <f t="shared" si="94"/>
        <v>#DIV/0!</v>
      </c>
      <c r="Q124" s="391" t="e">
        <f>Q21/Q13</f>
        <v>#DIV/0!</v>
      </c>
      <c r="R124" s="391" t="e">
        <f t="shared" si="94"/>
        <v>#DIV/0!</v>
      </c>
      <c r="S124" s="391" t="e">
        <f t="shared" si="94"/>
        <v>#DIV/0!</v>
      </c>
      <c r="T124" s="391" t="e">
        <f t="shared" si="94"/>
        <v>#DIV/0!</v>
      </c>
      <c r="U124" s="391" t="e">
        <f t="shared" si="94"/>
        <v>#DIV/0!</v>
      </c>
      <c r="V124" s="391" t="e">
        <f t="shared" si="94"/>
        <v>#DIV/0!</v>
      </c>
      <c r="W124" s="391" t="e">
        <f t="shared" si="94"/>
        <v>#DIV/0!</v>
      </c>
      <c r="X124" s="391" t="e">
        <f t="shared" si="94"/>
        <v>#DIV/0!</v>
      </c>
      <c r="Y124" s="391" t="e">
        <f t="shared" si="94"/>
        <v>#DIV/0!</v>
      </c>
      <c r="Z124" s="391" t="e">
        <f t="shared" si="94"/>
        <v>#DIV/0!</v>
      </c>
      <c r="AA124" s="391" t="e">
        <f t="shared" si="94"/>
        <v>#DIV/0!</v>
      </c>
      <c r="AB124" s="391" t="e">
        <f t="shared" si="94"/>
        <v>#DIV/0!</v>
      </c>
      <c r="AC124" s="391" t="e">
        <f t="shared" si="94"/>
        <v>#DIV/0!</v>
      </c>
      <c r="AD124" s="391" t="e">
        <f t="shared" si="94"/>
        <v>#DIV/0!</v>
      </c>
      <c r="AE124" s="391" t="e">
        <f t="shared" si="94"/>
        <v>#DIV/0!</v>
      </c>
      <c r="AF124" s="391" t="e">
        <f t="shared" si="94"/>
        <v>#DIV/0!</v>
      </c>
      <c r="AG124" s="391" t="e">
        <f t="shared" si="94"/>
        <v>#DIV/0!</v>
      </c>
      <c r="AH124" s="391" t="e">
        <f t="shared" si="94"/>
        <v>#DIV/0!</v>
      </c>
      <c r="AI124" s="391" t="e">
        <f t="shared" si="94"/>
        <v>#DIV/0!</v>
      </c>
      <c r="AJ124" s="391" t="e">
        <f t="shared" si="94"/>
        <v>#DIV/0!</v>
      </c>
      <c r="AK124" s="391" t="e">
        <f t="shared" si="94"/>
        <v>#DIV/0!</v>
      </c>
      <c r="AL124" s="391" t="e">
        <f t="shared" si="94"/>
        <v>#DIV/0!</v>
      </c>
      <c r="AM124" s="391" t="e">
        <f t="shared" ref="AM124:BQ124" si="95">AM21/AM13</f>
        <v>#DIV/0!</v>
      </c>
      <c r="AN124" s="391" t="e">
        <f t="shared" si="95"/>
        <v>#DIV/0!</v>
      </c>
      <c r="AO124" s="391" t="e">
        <f t="shared" si="95"/>
        <v>#DIV/0!</v>
      </c>
      <c r="AP124" s="391" t="e">
        <f t="shared" si="95"/>
        <v>#DIV/0!</v>
      </c>
      <c r="AQ124" s="391" t="e">
        <f t="shared" si="95"/>
        <v>#DIV/0!</v>
      </c>
      <c r="AR124" s="391" t="e">
        <f t="shared" si="95"/>
        <v>#DIV/0!</v>
      </c>
      <c r="AS124" s="391" t="e">
        <f t="shared" si="95"/>
        <v>#DIV/0!</v>
      </c>
      <c r="AT124" s="391" t="e">
        <f t="shared" si="95"/>
        <v>#DIV/0!</v>
      </c>
      <c r="AU124" s="391" t="e">
        <f t="shared" si="95"/>
        <v>#DIV/0!</v>
      </c>
      <c r="AV124" s="391" t="e">
        <f t="shared" si="95"/>
        <v>#DIV/0!</v>
      </c>
      <c r="AW124" s="391" t="e">
        <f t="shared" si="95"/>
        <v>#DIV/0!</v>
      </c>
      <c r="AX124" s="391" t="e">
        <f t="shared" si="95"/>
        <v>#DIV/0!</v>
      </c>
      <c r="AY124" s="391" t="e">
        <f t="shared" si="95"/>
        <v>#DIV/0!</v>
      </c>
      <c r="AZ124" s="391" t="e">
        <f t="shared" si="95"/>
        <v>#DIV/0!</v>
      </c>
      <c r="BA124" s="391" t="e">
        <f t="shared" si="95"/>
        <v>#DIV/0!</v>
      </c>
      <c r="BB124" s="391" t="e">
        <f t="shared" si="95"/>
        <v>#DIV/0!</v>
      </c>
      <c r="BC124" s="391" t="e">
        <f t="shared" si="95"/>
        <v>#DIV/0!</v>
      </c>
      <c r="BD124" s="391" t="e">
        <f t="shared" si="95"/>
        <v>#DIV/0!</v>
      </c>
      <c r="BE124" s="391" t="e">
        <f t="shared" si="95"/>
        <v>#DIV/0!</v>
      </c>
      <c r="BF124" s="391" t="e">
        <f t="shared" si="95"/>
        <v>#DIV/0!</v>
      </c>
      <c r="BG124" s="391" t="e">
        <f t="shared" si="95"/>
        <v>#DIV/0!</v>
      </c>
      <c r="BH124" s="391" t="e">
        <f t="shared" si="95"/>
        <v>#DIV/0!</v>
      </c>
      <c r="BI124" s="391" t="e">
        <f t="shared" si="95"/>
        <v>#DIV/0!</v>
      </c>
      <c r="BJ124" s="391" t="e">
        <f t="shared" si="95"/>
        <v>#DIV/0!</v>
      </c>
      <c r="BK124" s="391" t="e">
        <f t="shared" si="95"/>
        <v>#DIV/0!</v>
      </c>
      <c r="BL124" s="391" t="e">
        <f t="shared" si="95"/>
        <v>#DIV/0!</v>
      </c>
      <c r="BM124" s="391" t="e">
        <f t="shared" si="95"/>
        <v>#DIV/0!</v>
      </c>
      <c r="BN124" s="391" t="e">
        <f t="shared" si="95"/>
        <v>#DIV/0!</v>
      </c>
      <c r="BO124" s="391" t="e">
        <f t="shared" si="95"/>
        <v>#DIV/0!</v>
      </c>
      <c r="BP124" s="391" t="e">
        <f t="shared" si="95"/>
        <v>#DIV/0!</v>
      </c>
      <c r="BQ124" s="486" t="e">
        <f t="shared" si="95"/>
        <v>#DIV/0!</v>
      </c>
    </row>
    <row r="125" spans="2:69">
      <c r="B125" s="373"/>
      <c r="C125" s="403"/>
      <c r="D125" s="403"/>
      <c r="E125" s="383"/>
      <c r="F125" s="383"/>
      <c r="G125" s="383"/>
      <c r="H125" s="383"/>
      <c r="I125" s="383"/>
      <c r="J125" s="383"/>
      <c r="K125" s="383"/>
      <c r="L125" s="383"/>
      <c r="M125" s="383"/>
      <c r="N125" s="383"/>
      <c r="O125" s="383"/>
      <c r="P125" s="383"/>
      <c r="Q125" s="383"/>
      <c r="R125" s="383"/>
      <c r="S125" s="383"/>
      <c r="T125" s="383"/>
      <c r="U125" s="383"/>
      <c r="V125" s="383"/>
      <c r="W125" s="383"/>
      <c r="X125" s="383"/>
      <c r="Y125" s="383"/>
      <c r="Z125" s="383"/>
      <c r="AA125" s="383"/>
      <c r="AB125" s="383"/>
      <c r="AC125" s="383"/>
      <c r="AD125" s="383"/>
      <c r="AE125" s="383"/>
      <c r="AF125" s="383"/>
      <c r="AG125" s="383"/>
      <c r="AH125" s="383"/>
      <c r="AI125" s="383"/>
      <c r="AJ125" s="383"/>
      <c r="AK125" s="383"/>
      <c r="AL125" s="383"/>
      <c r="AM125" s="383"/>
      <c r="AN125" s="383"/>
      <c r="AO125" s="383"/>
      <c r="AP125" s="383"/>
      <c r="AQ125" s="383"/>
      <c r="AR125" s="383"/>
      <c r="AS125" s="383"/>
      <c r="AT125" s="383"/>
      <c r="AU125" s="383"/>
      <c r="AV125" s="383"/>
      <c r="AW125" s="383"/>
      <c r="AX125" s="383"/>
      <c r="AY125" s="383"/>
      <c r="AZ125" s="383"/>
      <c r="BA125" s="383"/>
      <c r="BB125" s="383"/>
      <c r="BC125" s="383"/>
      <c r="BD125" s="383"/>
      <c r="BE125" s="383"/>
      <c r="BF125" s="383"/>
      <c r="BG125" s="383"/>
      <c r="BH125" s="383"/>
      <c r="BI125" s="383"/>
      <c r="BJ125" s="383"/>
      <c r="BK125" s="383"/>
      <c r="BL125" s="383"/>
      <c r="BM125" s="383"/>
      <c r="BN125" s="383"/>
      <c r="BO125" s="383"/>
      <c r="BP125" s="383"/>
      <c r="BQ125" s="485"/>
    </row>
    <row r="126" spans="2:69" hidden="1">
      <c r="B126" s="373"/>
      <c r="C126" s="382" t="s">
        <v>291</v>
      </c>
      <c r="D126" s="382"/>
      <c r="E126" s="383"/>
      <c r="F126" s="383"/>
      <c r="G126" s="383"/>
      <c r="H126" s="383"/>
      <c r="I126" s="383"/>
      <c r="J126" s="383"/>
      <c r="K126" s="383"/>
      <c r="L126" s="383"/>
      <c r="M126" s="383"/>
      <c r="N126" s="383"/>
      <c r="O126" s="383"/>
      <c r="P126" s="383"/>
      <c r="Q126" s="383"/>
      <c r="R126" s="383"/>
      <c r="S126" s="383"/>
      <c r="T126" s="383"/>
      <c r="U126" s="383"/>
      <c r="V126" s="383"/>
      <c r="W126" s="383"/>
      <c r="X126" s="383"/>
      <c r="Y126" s="383"/>
      <c r="Z126" s="383"/>
      <c r="AA126" s="383"/>
      <c r="AB126" s="383"/>
      <c r="AC126" s="383"/>
      <c r="AD126" s="383"/>
      <c r="AE126" s="383"/>
      <c r="AF126" s="383"/>
      <c r="AG126" s="383"/>
      <c r="AH126" s="383"/>
      <c r="AI126" s="383"/>
      <c r="AJ126" s="383"/>
      <c r="AK126" s="383"/>
      <c r="AL126" s="383"/>
      <c r="AM126" s="383"/>
      <c r="AN126" s="383"/>
      <c r="AO126" s="383"/>
      <c r="AP126" s="383"/>
      <c r="AQ126" s="383"/>
      <c r="AR126" s="383"/>
      <c r="AS126" s="383"/>
      <c r="AT126" s="383"/>
      <c r="AU126" s="383"/>
      <c r="AV126" s="383"/>
      <c r="AW126" s="383"/>
      <c r="AX126" s="383"/>
      <c r="AY126" s="383"/>
      <c r="AZ126" s="383"/>
      <c r="BA126" s="383"/>
      <c r="BB126" s="383"/>
      <c r="BC126" s="383"/>
      <c r="BD126" s="383"/>
      <c r="BE126" s="383"/>
      <c r="BF126" s="383"/>
      <c r="BG126" s="383"/>
      <c r="BH126" s="383"/>
      <c r="BI126" s="383"/>
      <c r="BJ126" s="383"/>
      <c r="BK126" s="383"/>
      <c r="BL126" s="383"/>
      <c r="BM126" s="383"/>
      <c r="BN126" s="383"/>
      <c r="BO126" s="383"/>
      <c r="BP126" s="383"/>
      <c r="BQ126" s="485"/>
    </row>
    <row r="127" spans="2:69" hidden="1">
      <c r="B127" s="373"/>
      <c r="C127" s="403" t="s">
        <v>292</v>
      </c>
      <c r="D127" s="403"/>
      <c r="E127" s="391" t="e">
        <f t="shared" ref="E127:AL127" si="96">E42/E61</f>
        <v>#DIV/0!</v>
      </c>
      <c r="F127" s="391" t="e">
        <f t="shared" si="96"/>
        <v>#DIV/0!</v>
      </c>
      <c r="G127" s="391" t="e">
        <f t="shared" si="96"/>
        <v>#DIV/0!</v>
      </c>
      <c r="H127" s="391" t="e">
        <f t="shared" si="96"/>
        <v>#DIV/0!</v>
      </c>
      <c r="I127" s="391" t="e">
        <f t="shared" si="96"/>
        <v>#DIV/0!</v>
      </c>
      <c r="J127" s="391" t="e">
        <f t="shared" si="96"/>
        <v>#DIV/0!</v>
      </c>
      <c r="K127" s="391" t="e">
        <f t="shared" si="96"/>
        <v>#DIV/0!</v>
      </c>
      <c r="L127" s="391" t="e">
        <f t="shared" si="96"/>
        <v>#DIV/0!</v>
      </c>
      <c r="M127" s="391" t="e">
        <f t="shared" si="96"/>
        <v>#DIV/0!</v>
      </c>
      <c r="N127" s="391" t="e">
        <f t="shared" si="96"/>
        <v>#DIV/0!</v>
      </c>
      <c r="O127" s="391" t="e">
        <f t="shared" si="96"/>
        <v>#DIV/0!</v>
      </c>
      <c r="P127" s="391" t="e">
        <f t="shared" si="96"/>
        <v>#DIV/0!</v>
      </c>
      <c r="Q127" s="391" t="e">
        <f>Q42/Q61</f>
        <v>#DIV/0!</v>
      </c>
      <c r="R127" s="391" t="e">
        <f t="shared" si="96"/>
        <v>#DIV/0!</v>
      </c>
      <c r="S127" s="391" t="e">
        <f t="shared" si="96"/>
        <v>#DIV/0!</v>
      </c>
      <c r="T127" s="391" t="e">
        <f t="shared" si="96"/>
        <v>#DIV/0!</v>
      </c>
      <c r="U127" s="391" t="e">
        <f t="shared" si="96"/>
        <v>#DIV/0!</v>
      </c>
      <c r="V127" s="391" t="e">
        <f t="shared" si="96"/>
        <v>#DIV/0!</v>
      </c>
      <c r="W127" s="391" t="e">
        <f t="shared" si="96"/>
        <v>#DIV/0!</v>
      </c>
      <c r="X127" s="391" t="e">
        <f t="shared" si="96"/>
        <v>#DIV/0!</v>
      </c>
      <c r="Y127" s="391" t="e">
        <f t="shared" si="96"/>
        <v>#DIV/0!</v>
      </c>
      <c r="Z127" s="391" t="e">
        <f t="shared" si="96"/>
        <v>#DIV/0!</v>
      </c>
      <c r="AA127" s="391" t="e">
        <f t="shared" si="96"/>
        <v>#DIV/0!</v>
      </c>
      <c r="AB127" s="391" t="e">
        <f t="shared" si="96"/>
        <v>#DIV/0!</v>
      </c>
      <c r="AC127" s="391" t="e">
        <f t="shared" si="96"/>
        <v>#DIV/0!</v>
      </c>
      <c r="AD127" s="391" t="e">
        <f t="shared" si="96"/>
        <v>#DIV/0!</v>
      </c>
      <c r="AE127" s="391" t="e">
        <f t="shared" si="96"/>
        <v>#DIV/0!</v>
      </c>
      <c r="AF127" s="391" t="e">
        <f t="shared" si="96"/>
        <v>#DIV/0!</v>
      </c>
      <c r="AG127" s="391" t="e">
        <f t="shared" si="96"/>
        <v>#DIV/0!</v>
      </c>
      <c r="AH127" s="391" t="e">
        <f t="shared" si="96"/>
        <v>#DIV/0!</v>
      </c>
      <c r="AI127" s="391" t="e">
        <f t="shared" si="96"/>
        <v>#DIV/0!</v>
      </c>
      <c r="AJ127" s="391" t="e">
        <f t="shared" si="96"/>
        <v>#DIV/0!</v>
      </c>
      <c r="AK127" s="391" t="e">
        <f t="shared" si="96"/>
        <v>#DIV/0!</v>
      </c>
      <c r="AL127" s="391" t="e">
        <f t="shared" si="96"/>
        <v>#DIV/0!</v>
      </c>
      <c r="AM127" s="391" t="e">
        <f t="shared" ref="AM127:BQ127" si="97">AM42/AM61</f>
        <v>#DIV/0!</v>
      </c>
      <c r="AN127" s="391" t="e">
        <f t="shared" si="97"/>
        <v>#DIV/0!</v>
      </c>
      <c r="AO127" s="391" t="e">
        <f t="shared" si="97"/>
        <v>#DIV/0!</v>
      </c>
      <c r="AP127" s="391" t="e">
        <f t="shared" si="97"/>
        <v>#DIV/0!</v>
      </c>
      <c r="AQ127" s="391" t="e">
        <f t="shared" si="97"/>
        <v>#DIV/0!</v>
      </c>
      <c r="AR127" s="391" t="e">
        <f t="shared" si="97"/>
        <v>#DIV/0!</v>
      </c>
      <c r="AS127" s="391" t="e">
        <f t="shared" si="97"/>
        <v>#DIV/0!</v>
      </c>
      <c r="AT127" s="391" t="e">
        <f t="shared" si="97"/>
        <v>#DIV/0!</v>
      </c>
      <c r="AU127" s="391" t="e">
        <f t="shared" si="97"/>
        <v>#DIV/0!</v>
      </c>
      <c r="AV127" s="391" t="e">
        <f t="shared" si="97"/>
        <v>#DIV/0!</v>
      </c>
      <c r="AW127" s="391" t="e">
        <f t="shared" si="97"/>
        <v>#DIV/0!</v>
      </c>
      <c r="AX127" s="391" t="e">
        <f t="shared" si="97"/>
        <v>#DIV/0!</v>
      </c>
      <c r="AY127" s="391" t="e">
        <f t="shared" si="97"/>
        <v>#DIV/0!</v>
      </c>
      <c r="AZ127" s="391" t="e">
        <f t="shared" si="97"/>
        <v>#DIV/0!</v>
      </c>
      <c r="BA127" s="391" t="e">
        <f t="shared" si="97"/>
        <v>#DIV/0!</v>
      </c>
      <c r="BB127" s="391" t="e">
        <f t="shared" si="97"/>
        <v>#DIV/0!</v>
      </c>
      <c r="BC127" s="391" t="e">
        <f t="shared" si="97"/>
        <v>#DIV/0!</v>
      </c>
      <c r="BD127" s="391" t="e">
        <f t="shared" si="97"/>
        <v>#DIV/0!</v>
      </c>
      <c r="BE127" s="391" t="e">
        <f t="shared" si="97"/>
        <v>#DIV/0!</v>
      </c>
      <c r="BF127" s="391" t="e">
        <f t="shared" si="97"/>
        <v>#DIV/0!</v>
      </c>
      <c r="BG127" s="391" t="e">
        <f t="shared" si="97"/>
        <v>#DIV/0!</v>
      </c>
      <c r="BH127" s="391" t="e">
        <f t="shared" si="97"/>
        <v>#DIV/0!</v>
      </c>
      <c r="BI127" s="391" t="e">
        <f t="shared" si="97"/>
        <v>#DIV/0!</v>
      </c>
      <c r="BJ127" s="391" t="e">
        <f t="shared" si="97"/>
        <v>#DIV/0!</v>
      </c>
      <c r="BK127" s="391" t="e">
        <f t="shared" si="97"/>
        <v>#DIV/0!</v>
      </c>
      <c r="BL127" s="391" t="e">
        <f t="shared" si="97"/>
        <v>#DIV/0!</v>
      </c>
      <c r="BM127" s="391" t="e">
        <f t="shared" si="97"/>
        <v>#DIV/0!</v>
      </c>
      <c r="BN127" s="391" t="e">
        <f t="shared" si="97"/>
        <v>#DIV/0!</v>
      </c>
      <c r="BO127" s="391" t="e">
        <f t="shared" si="97"/>
        <v>#DIV/0!</v>
      </c>
      <c r="BP127" s="391" t="e">
        <f t="shared" si="97"/>
        <v>#DIV/0!</v>
      </c>
      <c r="BQ127" s="486" t="e">
        <f t="shared" si="97"/>
        <v>#DIV/0!</v>
      </c>
    </row>
    <row r="128" spans="2:69" hidden="1">
      <c r="B128" s="373"/>
      <c r="C128" s="403" t="s">
        <v>293</v>
      </c>
      <c r="D128" s="403"/>
      <c r="E128" s="391" t="e">
        <f t="shared" ref="E128:AL128" si="98">E56/E65</f>
        <v>#DIV/0!</v>
      </c>
      <c r="F128" s="391" t="e">
        <f t="shared" si="98"/>
        <v>#DIV/0!</v>
      </c>
      <c r="G128" s="391" t="e">
        <f t="shared" si="98"/>
        <v>#DIV/0!</v>
      </c>
      <c r="H128" s="391" t="e">
        <f t="shared" si="98"/>
        <v>#DIV/0!</v>
      </c>
      <c r="I128" s="391" t="e">
        <f t="shared" si="98"/>
        <v>#DIV/0!</v>
      </c>
      <c r="J128" s="391" t="e">
        <f t="shared" si="98"/>
        <v>#DIV/0!</v>
      </c>
      <c r="K128" s="391" t="e">
        <f t="shared" si="98"/>
        <v>#DIV/0!</v>
      </c>
      <c r="L128" s="391" t="e">
        <f t="shared" si="98"/>
        <v>#DIV/0!</v>
      </c>
      <c r="M128" s="391" t="e">
        <f t="shared" si="98"/>
        <v>#DIV/0!</v>
      </c>
      <c r="N128" s="391" t="e">
        <f t="shared" si="98"/>
        <v>#DIV/0!</v>
      </c>
      <c r="O128" s="391" t="e">
        <f t="shared" si="98"/>
        <v>#DIV/0!</v>
      </c>
      <c r="P128" s="391" t="e">
        <f t="shared" si="98"/>
        <v>#DIV/0!</v>
      </c>
      <c r="Q128" s="391" t="e">
        <f>Q56/Q65</f>
        <v>#DIV/0!</v>
      </c>
      <c r="R128" s="391" t="e">
        <f t="shared" si="98"/>
        <v>#DIV/0!</v>
      </c>
      <c r="S128" s="391" t="e">
        <f t="shared" si="98"/>
        <v>#DIV/0!</v>
      </c>
      <c r="T128" s="391" t="e">
        <f t="shared" si="98"/>
        <v>#DIV/0!</v>
      </c>
      <c r="U128" s="391" t="e">
        <f t="shared" si="98"/>
        <v>#DIV/0!</v>
      </c>
      <c r="V128" s="391" t="e">
        <f t="shared" si="98"/>
        <v>#DIV/0!</v>
      </c>
      <c r="W128" s="391" t="e">
        <f t="shared" si="98"/>
        <v>#DIV/0!</v>
      </c>
      <c r="X128" s="391" t="e">
        <f t="shared" si="98"/>
        <v>#DIV/0!</v>
      </c>
      <c r="Y128" s="391" t="e">
        <f t="shared" si="98"/>
        <v>#DIV/0!</v>
      </c>
      <c r="Z128" s="391" t="e">
        <f t="shared" si="98"/>
        <v>#DIV/0!</v>
      </c>
      <c r="AA128" s="391" t="e">
        <f t="shared" si="98"/>
        <v>#DIV/0!</v>
      </c>
      <c r="AB128" s="391" t="e">
        <f t="shared" si="98"/>
        <v>#DIV/0!</v>
      </c>
      <c r="AC128" s="391" t="e">
        <f t="shared" si="98"/>
        <v>#DIV/0!</v>
      </c>
      <c r="AD128" s="391" t="e">
        <f t="shared" si="98"/>
        <v>#DIV/0!</v>
      </c>
      <c r="AE128" s="391" t="e">
        <f t="shared" si="98"/>
        <v>#DIV/0!</v>
      </c>
      <c r="AF128" s="391" t="e">
        <f t="shared" si="98"/>
        <v>#DIV/0!</v>
      </c>
      <c r="AG128" s="391" t="e">
        <f t="shared" si="98"/>
        <v>#DIV/0!</v>
      </c>
      <c r="AH128" s="391" t="e">
        <f t="shared" si="98"/>
        <v>#DIV/0!</v>
      </c>
      <c r="AI128" s="391" t="e">
        <f t="shared" si="98"/>
        <v>#DIV/0!</v>
      </c>
      <c r="AJ128" s="391" t="e">
        <f t="shared" si="98"/>
        <v>#DIV/0!</v>
      </c>
      <c r="AK128" s="391" t="e">
        <f t="shared" si="98"/>
        <v>#DIV/0!</v>
      </c>
      <c r="AL128" s="391" t="e">
        <f t="shared" si="98"/>
        <v>#DIV/0!</v>
      </c>
      <c r="AM128" s="391" t="e">
        <f t="shared" ref="AM128:BQ128" si="99">AM56/AM65</f>
        <v>#DIV/0!</v>
      </c>
      <c r="AN128" s="391" t="e">
        <f t="shared" si="99"/>
        <v>#DIV/0!</v>
      </c>
      <c r="AO128" s="391" t="e">
        <f t="shared" si="99"/>
        <v>#DIV/0!</v>
      </c>
      <c r="AP128" s="391" t="e">
        <f t="shared" si="99"/>
        <v>#DIV/0!</v>
      </c>
      <c r="AQ128" s="391" t="e">
        <f t="shared" si="99"/>
        <v>#DIV/0!</v>
      </c>
      <c r="AR128" s="391" t="e">
        <f t="shared" si="99"/>
        <v>#DIV/0!</v>
      </c>
      <c r="AS128" s="391" t="e">
        <f t="shared" si="99"/>
        <v>#DIV/0!</v>
      </c>
      <c r="AT128" s="391" t="e">
        <f t="shared" si="99"/>
        <v>#DIV/0!</v>
      </c>
      <c r="AU128" s="391" t="e">
        <f t="shared" si="99"/>
        <v>#DIV/0!</v>
      </c>
      <c r="AV128" s="391" t="e">
        <f t="shared" si="99"/>
        <v>#DIV/0!</v>
      </c>
      <c r="AW128" s="391" t="e">
        <f t="shared" si="99"/>
        <v>#DIV/0!</v>
      </c>
      <c r="AX128" s="391" t="e">
        <f t="shared" si="99"/>
        <v>#DIV/0!</v>
      </c>
      <c r="AY128" s="391" t="e">
        <f t="shared" si="99"/>
        <v>#DIV/0!</v>
      </c>
      <c r="AZ128" s="391" t="e">
        <f t="shared" si="99"/>
        <v>#DIV/0!</v>
      </c>
      <c r="BA128" s="391" t="e">
        <f t="shared" si="99"/>
        <v>#DIV/0!</v>
      </c>
      <c r="BB128" s="391" t="e">
        <f t="shared" si="99"/>
        <v>#DIV/0!</v>
      </c>
      <c r="BC128" s="391" t="e">
        <f t="shared" si="99"/>
        <v>#DIV/0!</v>
      </c>
      <c r="BD128" s="391" t="e">
        <f t="shared" si="99"/>
        <v>#DIV/0!</v>
      </c>
      <c r="BE128" s="391" t="e">
        <f t="shared" si="99"/>
        <v>#DIV/0!</v>
      </c>
      <c r="BF128" s="391" t="e">
        <f t="shared" si="99"/>
        <v>#DIV/0!</v>
      </c>
      <c r="BG128" s="391" t="e">
        <f t="shared" si="99"/>
        <v>#DIV/0!</v>
      </c>
      <c r="BH128" s="391" t="e">
        <f t="shared" si="99"/>
        <v>#DIV/0!</v>
      </c>
      <c r="BI128" s="391" t="e">
        <f t="shared" si="99"/>
        <v>#DIV/0!</v>
      </c>
      <c r="BJ128" s="391" t="e">
        <f t="shared" si="99"/>
        <v>#DIV/0!</v>
      </c>
      <c r="BK128" s="391" t="e">
        <f t="shared" si="99"/>
        <v>#DIV/0!</v>
      </c>
      <c r="BL128" s="391" t="e">
        <f t="shared" si="99"/>
        <v>#DIV/0!</v>
      </c>
      <c r="BM128" s="391" t="e">
        <f t="shared" si="99"/>
        <v>#DIV/0!</v>
      </c>
      <c r="BN128" s="391" t="e">
        <f t="shared" si="99"/>
        <v>#DIV/0!</v>
      </c>
      <c r="BO128" s="391" t="e">
        <f t="shared" si="99"/>
        <v>#DIV/0!</v>
      </c>
      <c r="BP128" s="391" t="e">
        <f t="shared" si="99"/>
        <v>#DIV/0!</v>
      </c>
      <c r="BQ128" s="486" t="e">
        <f t="shared" si="99"/>
        <v>#DIV/0!</v>
      </c>
    </row>
    <row r="129" spans="2:69" hidden="1">
      <c r="B129" s="373"/>
      <c r="C129" s="403" t="s">
        <v>294</v>
      </c>
      <c r="D129" s="403"/>
      <c r="E129" s="453">
        <f>'Capital de Trabajo'!L13*5</f>
        <v>5</v>
      </c>
      <c r="F129" s="453">
        <f t="shared" ref="F129:Q129" si="100">E129</f>
        <v>5</v>
      </c>
      <c r="G129" s="453">
        <f t="shared" si="100"/>
        <v>5</v>
      </c>
      <c r="H129" s="453">
        <f t="shared" si="100"/>
        <v>5</v>
      </c>
      <c r="I129" s="453">
        <f t="shared" si="100"/>
        <v>5</v>
      </c>
      <c r="J129" s="453">
        <f t="shared" si="100"/>
        <v>5</v>
      </c>
      <c r="K129" s="453">
        <f t="shared" si="100"/>
        <v>5</v>
      </c>
      <c r="L129" s="453">
        <f t="shared" si="100"/>
        <v>5</v>
      </c>
      <c r="M129" s="453">
        <f t="shared" si="100"/>
        <v>5</v>
      </c>
      <c r="N129" s="453">
        <f t="shared" si="100"/>
        <v>5</v>
      </c>
      <c r="O129" s="453">
        <f t="shared" si="100"/>
        <v>5</v>
      </c>
      <c r="P129" s="453">
        <f t="shared" si="100"/>
        <v>5</v>
      </c>
      <c r="Q129" s="453">
        <f t="shared" si="100"/>
        <v>5</v>
      </c>
      <c r="R129" s="453">
        <f>P129</f>
        <v>5</v>
      </c>
      <c r="S129" s="453">
        <f t="shared" ref="S129:AD129" si="101">R129</f>
        <v>5</v>
      </c>
      <c r="T129" s="453">
        <f t="shared" si="101"/>
        <v>5</v>
      </c>
      <c r="U129" s="453">
        <f t="shared" si="101"/>
        <v>5</v>
      </c>
      <c r="V129" s="453">
        <f t="shared" si="101"/>
        <v>5</v>
      </c>
      <c r="W129" s="453">
        <f t="shared" si="101"/>
        <v>5</v>
      </c>
      <c r="X129" s="453">
        <f t="shared" si="101"/>
        <v>5</v>
      </c>
      <c r="Y129" s="453">
        <f t="shared" si="101"/>
        <v>5</v>
      </c>
      <c r="Z129" s="453">
        <f t="shared" si="101"/>
        <v>5</v>
      </c>
      <c r="AA129" s="453">
        <f t="shared" si="101"/>
        <v>5</v>
      </c>
      <c r="AB129" s="453">
        <f t="shared" si="101"/>
        <v>5</v>
      </c>
      <c r="AC129" s="453">
        <f t="shared" si="101"/>
        <v>5</v>
      </c>
      <c r="AD129" s="453">
        <f t="shared" si="101"/>
        <v>5</v>
      </c>
      <c r="AE129" s="453">
        <f>AC129</f>
        <v>5</v>
      </c>
      <c r="AF129" s="453">
        <f t="shared" ref="AF129:AQ129" si="102">AE129</f>
        <v>5</v>
      </c>
      <c r="AG129" s="453">
        <f t="shared" si="102"/>
        <v>5</v>
      </c>
      <c r="AH129" s="453">
        <f t="shared" si="102"/>
        <v>5</v>
      </c>
      <c r="AI129" s="453">
        <f t="shared" si="102"/>
        <v>5</v>
      </c>
      <c r="AJ129" s="453">
        <f t="shared" si="102"/>
        <v>5</v>
      </c>
      <c r="AK129" s="453">
        <f t="shared" si="102"/>
        <v>5</v>
      </c>
      <c r="AL129" s="453">
        <f t="shared" si="102"/>
        <v>5</v>
      </c>
      <c r="AM129" s="453">
        <f t="shared" si="102"/>
        <v>5</v>
      </c>
      <c r="AN129" s="453">
        <f t="shared" si="102"/>
        <v>5</v>
      </c>
      <c r="AO129" s="453">
        <f t="shared" si="102"/>
        <v>5</v>
      </c>
      <c r="AP129" s="453">
        <f t="shared" si="102"/>
        <v>5</v>
      </c>
      <c r="AQ129" s="453">
        <f t="shared" si="102"/>
        <v>5</v>
      </c>
      <c r="AR129" s="453">
        <f>AP129</f>
        <v>5</v>
      </c>
      <c r="AS129" s="453">
        <f t="shared" ref="AS129:BD129" si="103">AR129</f>
        <v>5</v>
      </c>
      <c r="AT129" s="453">
        <f t="shared" si="103"/>
        <v>5</v>
      </c>
      <c r="AU129" s="453">
        <f t="shared" si="103"/>
        <v>5</v>
      </c>
      <c r="AV129" s="453">
        <f t="shared" si="103"/>
        <v>5</v>
      </c>
      <c r="AW129" s="453">
        <f t="shared" si="103"/>
        <v>5</v>
      </c>
      <c r="AX129" s="453">
        <f t="shared" si="103"/>
        <v>5</v>
      </c>
      <c r="AY129" s="453">
        <f t="shared" si="103"/>
        <v>5</v>
      </c>
      <c r="AZ129" s="453">
        <f t="shared" si="103"/>
        <v>5</v>
      </c>
      <c r="BA129" s="453">
        <f t="shared" si="103"/>
        <v>5</v>
      </c>
      <c r="BB129" s="453">
        <f t="shared" si="103"/>
        <v>5</v>
      </c>
      <c r="BC129" s="453">
        <f t="shared" si="103"/>
        <v>5</v>
      </c>
      <c r="BD129" s="453">
        <f t="shared" si="103"/>
        <v>5</v>
      </c>
      <c r="BE129" s="453">
        <f>BC129</f>
        <v>5</v>
      </c>
      <c r="BF129" s="453">
        <f t="shared" ref="BF129:BQ129" si="104">BE129</f>
        <v>5</v>
      </c>
      <c r="BG129" s="453">
        <f t="shared" si="104"/>
        <v>5</v>
      </c>
      <c r="BH129" s="453">
        <f t="shared" si="104"/>
        <v>5</v>
      </c>
      <c r="BI129" s="453">
        <f t="shared" si="104"/>
        <v>5</v>
      </c>
      <c r="BJ129" s="453">
        <f t="shared" si="104"/>
        <v>5</v>
      </c>
      <c r="BK129" s="453">
        <f t="shared" si="104"/>
        <v>5</v>
      </c>
      <c r="BL129" s="453">
        <f t="shared" si="104"/>
        <v>5</v>
      </c>
      <c r="BM129" s="453">
        <f t="shared" si="104"/>
        <v>5</v>
      </c>
      <c r="BN129" s="453">
        <f t="shared" si="104"/>
        <v>5</v>
      </c>
      <c r="BO129" s="453">
        <f t="shared" si="104"/>
        <v>5</v>
      </c>
      <c r="BP129" s="453">
        <f t="shared" si="104"/>
        <v>5</v>
      </c>
      <c r="BQ129" s="487">
        <f t="shared" si="104"/>
        <v>5</v>
      </c>
    </row>
    <row r="130" spans="2:69" hidden="1">
      <c r="B130" s="373"/>
      <c r="C130" s="403" t="s">
        <v>295</v>
      </c>
      <c r="D130" s="403"/>
      <c r="E130" s="453">
        <f>'Capital de Trabajo'!L14*5</f>
        <v>5</v>
      </c>
      <c r="F130" s="453">
        <f>E130</f>
        <v>5</v>
      </c>
      <c r="G130" s="453">
        <f t="shared" ref="G130:BP130" si="105">F130</f>
        <v>5</v>
      </c>
      <c r="H130" s="453">
        <f t="shared" si="105"/>
        <v>5</v>
      </c>
      <c r="I130" s="453">
        <f t="shared" si="105"/>
        <v>5</v>
      </c>
      <c r="J130" s="453">
        <f t="shared" si="105"/>
        <v>5</v>
      </c>
      <c r="K130" s="453">
        <f t="shared" si="105"/>
        <v>5</v>
      </c>
      <c r="L130" s="453">
        <f t="shared" si="105"/>
        <v>5</v>
      </c>
      <c r="M130" s="453">
        <f t="shared" si="105"/>
        <v>5</v>
      </c>
      <c r="N130" s="453">
        <f t="shared" si="105"/>
        <v>5</v>
      </c>
      <c r="O130" s="453">
        <f t="shared" si="105"/>
        <v>5</v>
      </c>
      <c r="P130" s="453">
        <f t="shared" si="105"/>
        <v>5</v>
      </c>
      <c r="Q130" s="453">
        <f>P130</f>
        <v>5</v>
      </c>
      <c r="R130" s="453">
        <f>P130</f>
        <v>5</v>
      </c>
      <c r="S130" s="453">
        <f t="shared" si="105"/>
        <v>5</v>
      </c>
      <c r="T130" s="453">
        <f t="shared" si="105"/>
        <v>5</v>
      </c>
      <c r="U130" s="453">
        <f t="shared" si="105"/>
        <v>5</v>
      </c>
      <c r="V130" s="453">
        <f t="shared" si="105"/>
        <v>5</v>
      </c>
      <c r="W130" s="453">
        <f t="shared" si="105"/>
        <v>5</v>
      </c>
      <c r="X130" s="453">
        <f t="shared" si="105"/>
        <v>5</v>
      </c>
      <c r="Y130" s="453">
        <f t="shared" si="105"/>
        <v>5</v>
      </c>
      <c r="Z130" s="453">
        <f t="shared" si="105"/>
        <v>5</v>
      </c>
      <c r="AA130" s="453">
        <f t="shared" si="105"/>
        <v>5</v>
      </c>
      <c r="AB130" s="453">
        <f t="shared" si="105"/>
        <v>5</v>
      </c>
      <c r="AC130" s="453">
        <f t="shared" si="105"/>
        <v>5</v>
      </c>
      <c r="AD130" s="453">
        <f>AC130</f>
        <v>5</v>
      </c>
      <c r="AE130" s="453">
        <f>AC130</f>
        <v>5</v>
      </c>
      <c r="AF130" s="453">
        <f t="shared" si="105"/>
        <v>5</v>
      </c>
      <c r="AG130" s="453">
        <f t="shared" si="105"/>
        <v>5</v>
      </c>
      <c r="AH130" s="453">
        <f t="shared" si="105"/>
        <v>5</v>
      </c>
      <c r="AI130" s="453">
        <f t="shared" si="105"/>
        <v>5</v>
      </c>
      <c r="AJ130" s="453">
        <f t="shared" si="105"/>
        <v>5</v>
      </c>
      <c r="AK130" s="453">
        <f t="shared" si="105"/>
        <v>5</v>
      </c>
      <c r="AL130" s="453">
        <f t="shared" si="105"/>
        <v>5</v>
      </c>
      <c r="AM130" s="453">
        <f t="shared" si="105"/>
        <v>5</v>
      </c>
      <c r="AN130" s="453">
        <f t="shared" si="105"/>
        <v>5</v>
      </c>
      <c r="AO130" s="453">
        <f t="shared" si="105"/>
        <v>5</v>
      </c>
      <c r="AP130" s="453">
        <f t="shared" si="105"/>
        <v>5</v>
      </c>
      <c r="AQ130" s="453">
        <f>AP130</f>
        <v>5</v>
      </c>
      <c r="AR130" s="453">
        <f>AP130</f>
        <v>5</v>
      </c>
      <c r="AS130" s="453">
        <f t="shared" si="105"/>
        <v>5</v>
      </c>
      <c r="AT130" s="453">
        <f t="shared" si="105"/>
        <v>5</v>
      </c>
      <c r="AU130" s="453">
        <f t="shared" si="105"/>
        <v>5</v>
      </c>
      <c r="AV130" s="453">
        <f t="shared" si="105"/>
        <v>5</v>
      </c>
      <c r="AW130" s="453">
        <f t="shared" si="105"/>
        <v>5</v>
      </c>
      <c r="AX130" s="453">
        <f t="shared" si="105"/>
        <v>5</v>
      </c>
      <c r="AY130" s="453">
        <f t="shared" si="105"/>
        <v>5</v>
      </c>
      <c r="AZ130" s="453">
        <f t="shared" si="105"/>
        <v>5</v>
      </c>
      <c r="BA130" s="453">
        <f t="shared" si="105"/>
        <v>5</v>
      </c>
      <c r="BB130" s="453">
        <f t="shared" si="105"/>
        <v>5</v>
      </c>
      <c r="BC130" s="453">
        <f t="shared" si="105"/>
        <v>5</v>
      </c>
      <c r="BD130" s="453">
        <f>BC130</f>
        <v>5</v>
      </c>
      <c r="BE130" s="453">
        <f>BC130</f>
        <v>5</v>
      </c>
      <c r="BF130" s="453">
        <f t="shared" si="105"/>
        <v>5</v>
      </c>
      <c r="BG130" s="453">
        <f t="shared" si="105"/>
        <v>5</v>
      </c>
      <c r="BH130" s="453">
        <f t="shared" si="105"/>
        <v>5</v>
      </c>
      <c r="BI130" s="453">
        <f t="shared" si="105"/>
        <v>5</v>
      </c>
      <c r="BJ130" s="453">
        <f t="shared" si="105"/>
        <v>5</v>
      </c>
      <c r="BK130" s="453">
        <f t="shared" si="105"/>
        <v>5</v>
      </c>
      <c r="BL130" s="453">
        <f t="shared" si="105"/>
        <v>5</v>
      </c>
      <c r="BM130" s="453">
        <f t="shared" si="105"/>
        <v>5</v>
      </c>
      <c r="BN130" s="453">
        <f t="shared" si="105"/>
        <v>5</v>
      </c>
      <c r="BO130" s="453">
        <f t="shared" si="105"/>
        <v>5</v>
      </c>
      <c r="BP130" s="453">
        <f t="shared" si="105"/>
        <v>5</v>
      </c>
      <c r="BQ130" s="487">
        <f>BP130</f>
        <v>5</v>
      </c>
    </row>
    <row r="131" spans="2:69">
      <c r="B131" s="373"/>
      <c r="C131" s="382" t="s">
        <v>296</v>
      </c>
      <c r="D131" s="382"/>
      <c r="E131" s="383"/>
      <c r="F131" s="383"/>
      <c r="G131" s="383"/>
      <c r="H131" s="383"/>
      <c r="I131" s="383"/>
      <c r="J131" s="383"/>
      <c r="K131" s="383"/>
      <c r="L131" s="383"/>
      <c r="M131" s="383"/>
      <c r="N131" s="383"/>
      <c r="O131" s="383"/>
      <c r="P131" s="383"/>
      <c r="Q131" s="383"/>
      <c r="R131" s="383"/>
      <c r="S131" s="383"/>
      <c r="T131" s="383"/>
      <c r="U131" s="383"/>
      <c r="V131" s="383"/>
      <c r="W131" s="383"/>
      <c r="X131" s="383"/>
      <c r="Y131" s="383"/>
      <c r="Z131" s="383"/>
      <c r="AA131" s="383"/>
      <c r="AB131" s="383"/>
      <c r="AC131" s="383"/>
      <c r="AD131" s="383"/>
      <c r="AE131" s="383"/>
      <c r="AF131" s="383"/>
      <c r="AG131" s="383"/>
      <c r="AH131" s="383"/>
      <c r="AI131" s="383"/>
      <c r="AJ131" s="383"/>
      <c r="AK131" s="383"/>
      <c r="AL131" s="383"/>
      <c r="AM131" s="383"/>
      <c r="AN131" s="383"/>
      <c r="AO131" s="383"/>
      <c r="AP131" s="383"/>
      <c r="AQ131" s="383"/>
      <c r="AR131" s="383"/>
      <c r="AS131" s="383"/>
      <c r="AT131" s="383"/>
      <c r="AU131" s="383"/>
      <c r="AV131" s="383"/>
      <c r="AW131" s="383"/>
      <c r="AX131" s="383"/>
      <c r="AY131" s="383"/>
      <c r="AZ131" s="383"/>
      <c r="BA131" s="383"/>
      <c r="BB131" s="383"/>
      <c r="BC131" s="383"/>
      <c r="BD131" s="383"/>
      <c r="BE131" s="383"/>
      <c r="BF131" s="383"/>
      <c r="BG131" s="383"/>
      <c r="BH131" s="383"/>
      <c r="BI131" s="383"/>
      <c r="BJ131" s="383"/>
      <c r="BK131" s="383"/>
      <c r="BL131" s="383"/>
      <c r="BM131" s="383"/>
      <c r="BN131" s="383"/>
      <c r="BO131" s="383"/>
      <c r="BP131" s="383"/>
      <c r="BQ131" s="485"/>
    </row>
    <row r="132" spans="2:69">
      <c r="B132" s="373"/>
      <c r="C132" s="454" t="s">
        <v>297</v>
      </c>
      <c r="D132" s="454"/>
      <c r="E132" s="391" t="e">
        <f t="shared" ref="E132:AL132" si="106">E65/E71</f>
        <v>#DIV/0!</v>
      </c>
      <c r="F132" s="391" t="e">
        <f t="shared" si="106"/>
        <v>#DIV/0!</v>
      </c>
      <c r="G132" s="391" t="e">
        <f t="shared" si="106"/>
        <v>#DIV/0!</v>
      </c>
      <c r="H132" s="391" t="e">
        <f t="shared" si="106"/>
        <v>#DIV/0!</v>
      </c>
      <c r="I132" s="391" t="e">
        <f t="shared" si="106"/>
        <v>#DIV/0!</v>
      </c>
      <c r="J132" s="391" t="e">
        <f t="shared" si="106"/>
        <v>#DIV/0!</v>
      </c>
      <c r="K132" s="391" t="e">
        <f t="shared" si="106"/>
        <v>#DIV/0!</v>
      </c>
      <c r="L132" s="391" t="e">
        <f t="shared" si="106"/>
        <v>#DIV/0!</v>
      </c>
      <c r="M132" s="391" t="e">
        <f t="shared" si="106"/>
        <v>#DIV/0!</v>
      </c>
      <c r="N132" s="391" t="e">
        <f t="shared" si="106"/>
        <v>#DIV/0!</v>
      </c>
      <c r="O132" s="391" t="e">
        <f t="shared" si="106"/>
        <v>#DIV/0!</v>
      </c>
      <c r="P132" s="391" t="e">
        <f t="shared" si="106"/>
        <v>#DIV/0!</v>
      </c>
      <c r="Q132" s="391" t="e">
        <f>Q65/Q71</f>
        <v>#DIV/0!</v>
      </c>
      <c r="R132" s="391" t="e">
        <f t="shared" si="106"/>
        <v>#DIV/0!</v>
      </c>
      <c r="S132" s="391" t="e">
        <f t="shared" si="106"/>
        <v>#DIV/0!</v>
      </c>
      <c r="T132" s="391" t="e">
        <f t="shared" si="106"/>
        <v>#DIV/0!</v>
      </c>
      <c r="U132" s="391" t="e">
        <f t="shared" si="106"/>
        <v>#DIV/0!</v>
      </c>
      <c r="V132" s="391" t="e">
        <f t="shared" si="106"/>
        <v>#DIV/0!</v>
      </c>
      <c r="W132" s="391" t="e">
        <f t="shared" si="106"/>
        <v>#DIV/0!</v>
      </c>
      <c r="X132" s="391" t="e">
        <f t="shared" si="106"/>
        <v>#DIV/0!</v>
      </c>
      <c r="Y132" s="391" t="e">
        <f t="shared" si="106"/>
        <v>#DIV/0!</v>
      </c>
      <c r="Z132" s="391" t="e">
        <f t="shared" si="106"/>
        <v>#DIV/0!</v>
      </c>
      <c r="AA132" s="391" t="e">
        <f t="shared" si="106"/>
        <v>#DIV/0!</v>
      </c>
      <c r="AB132" s="391" t="e">
        <f t="shared" si="106"/>
        <v>#DIV/0!</v>
      </c>
      <c r="AC132" s="391" t="e">
        <f t="shared" si="106"/>
        <v>#DIV/0!</v>
      </c>
      <c r="AD132" s="391" t="e">
        <f t="shared" si="106"/>
        <v>#DIV/0!</v>
      </c>
      <c r="AE132" s="391" t="e">
        <f t="shared" si="106"/>
        <v>#DIV/0!</v>
      </c>
      <c r="AF132" s="391" t="e">
        <f t="shared" si="106"/>
        <v>#DIV/0!</v>
      </c>
      <c r="AG132" s="391" t="e">
        <f t="shared" si="106"/>
        <v>#DIV/0!</v>
      </c>
      <c r="AH132" s="391" t="e">
        <f t="shared" si="106"/>
        <v>#DIV/0!</v>
      </c>
      <c r="AI132" s="391" t="e">
        <f t="shared" si="106"/>
        <v>#DIV/0!</v>
      </c>
      <c r="AJ132" s="391" t="e">
        <f t="shared" si="106"/>
        <v>#DIV/0!</v>
      </c>
      <c r="AK132" s="391" t="e">
        <f t="shared" si="106"/>
        <v>#DIV/0!</v>
      </c>
      <c r="AL132" s="391" t="e">
        <f t="shared" si="106"/>
        <v>#DIV/0!</v>
      </c>
      <c r="AM132" s="391" t="e">
        <f t="shared" ref="AM132:BQ132" si="107">AM65/AM71</f>
        <v>#DIV/0!</v>
      </c>
      <c r="AN132" s="391" t="e">
        <f t="shared" si="107"/>
        <v>#DIV/0!</v>
      </c>
      <c r="AO132" s="391" t="e">
        <f t="shared" si="107"/>
        <v>#DIV/0!</v>
      </c>
      <c r="AP132" s="391" t="e">
        <f t="shared" si="107"/>
        <v>#DIV/0!</v>
      </c>
      <c r="AQ132" s="391" t="e">
        <f t="shared" si="107"/>
        <v>#DIV/0!</v>
      </c>
      <c r="AR132" s="391" t="e">
        <f t="shared" si="107"/>
        <v>#DIV/0!</v>
      </c>
      <c r="AS132" s="391" t="e">
        <f t="shared" si="107"/>
        <v>#DIV/0!</v>
      </c>
      <c r="AT132" s="391" t="e">
        <f t="shared" si="107"/>
        <v>#DIV/0!</v>
      </c>
      <c r="AU132" s="391" t="e">
        <f t="shared" si="107"/>
        <v>#DIV/0!</v>
      </c>
      <c r="AV132" s="391" t="e">
        <f t="shared" si="107"/>
        <v>#DIV/0!</v>
      </c>
      <c r="AW132" s="391" t="e">
        <f t="shared" si="107"/>
        <v>#DIV/0!</v>
      </c>
      <c r="AX132" s="391" t="e">
        <f t="shared" si="107"/>
        <v>#DIV/0!</v>
      </c>
      <c r="AY132" s="391" t="e">
        <f t="shared" si="107"/>
        <v>#DIV/0!</v>
      </c>
      <c r="AZ132" s="391" t="e">
        <f t="shared" si="107"/>
        <v>#DIV/0!</v>
      </c>
      <c r="BA132" s="391" t="e">
        <f t="shared" si="107"/>
        <v>#DIV/0!</v>
      </c>
      <c r="BB132" s="391" t="e">
        <f t="shared" si="107"/>
        <v>#DIV/0!</v>
      </c>
      <c r="BC132" s="391" t="e">
        <f t="shared" si="107"/>
        <v>#DIV/0!</v>
      </c>
      <c r="BD132" s="391" t="e">
        <f t="shared" si="107"/>
        <v>#DIV/0!</v>
      </c>
      <c r="BE132" s="391" t="e">
        <f t="shared" si="107"/>
        <v>#DIV/0!</v>
      </c>
      <c r="BF132" s="391" t="e">
        <f t="shared" si="107"/>
        <v>#DIV/0!</v>
      </c>
      <c r="BG132" s="391" t="e">
        <f t="shared" si="107"/>
        <v>#DIV/0!</v>
      </c>
      <c r="BH132" s="391" t="e">
        <f t="shared" si="107"/>
        <v>#DIV/0!</v>
      </c>
      <c r="BI132" s="391" t="e">
        <f t="shared" si="107"/>
        <v>#DIV/0!</v>
      </c>
      <c r="BJ132" s="391" t="e">
        <f t="shared" si="107"/>
        <v>#DIV/0!</v>
      </c>
      <c r="BK132" s="391" t="e">
        <f t="shared" si="107"/>
        <v>#DIV/0!</v>
      </c>
      <c r="BL132" s="391" t="e">
        <f t="shared" si="107"/>
        <v>#DIV/0!</v>
      </c>
      <c r="BM132" s="391" t="e">
        <f t="shared" si="107"/>
        <v>#DIV/0!</v>
      </c>
      <c r="BN132" s="391" t="e">
        <f t="shared" si="107"/>
        <v>#DIV/0!</v>
      </c>
      <c r="BO132" s="391" t="e">
        <f t="shared" si="107"/>
        <v>#DIV/0!</v>
      </c>
      <c r="BP132" s="391" t="e">
        <f t="shared" si="107"/>
        <v>#DIV/0!</v>
      </c>
      <c r="BQ132" s="486" t="e">
        <f t="shared" si="107"/>
        <v>#DIV/0!</v>
      </c>
    </row>
    <row r="133" spans="2:69">
      <c r="B133" s="373"/>
      <c r="C133" s="452" t="s">
        <v>298</v>
      </c>
      <c r="D133" s="452"/>
      <c r="E133" s="383"/>
      <c r="F133" s="383"/>
      <c r="G133" s="383"/>
      <c r="H133" s="383"/>
      <c r="I133" s="383"/>
      <c r="J133" s="383"/>
      <c r="K133" s="383"/>
      <c r="L133" s="383"/>
      <c r="M133" s="383"/>
      <c r="N133" s="383"/>
      <c r="O133" s="383"/>
      <c r="P133" s="383"/>
      <c r="Q133" s="383"/>
      <c r="R133" s="383"/>
      <c r="S133" s="383"/>
      <c r="T133" s="383"/>
      <c r="U133" s="383"/>
      <c r="V133" s="383"/>
      <c r="W133" s="383"/>
      <c r="X133" s="383"/>
      <c r="Y133" s="383"/>
      <c r="Z133" s="383"/>
      <c r="AA133" s="383"/>
      <c r="AB133" s="383"/>
      <c r="AC133" s="383"/>
      <c r="AD133" s="383"/>
      <c r="AE133" s="383"/>
      <c r="AF133" s="383"/>
      <c r="AG133" s="383"/>
      <c r="AH133" s="383"/>
      <c r="AI133" s="383"/>
      <c r="AJ133" s="383"/>
      <c r="AK133" s="383"/>
      <c r="AL133" s="383"/>
      <c r="AM133" s="383"/>
      <c r="AN133" s="383"/>
      <c r="AO133" s="383"/>
      <c r="AP133" s="383"/>
      <c r="AQ133" s="383"/>
      <c r="AR133" s="383"/>
      <c r="AS133" s="383"/>
      <c r="AT133" s="383"/>
      <c r="AU133" s="383"/>
      <c r="AV133" s="383"/>
      <c r="AW133" s="383"/>
      <c r="AX133" s="383"/>
      <c r="AY133" s="383"/>
      <c r="AZ133" s="383"/>
      <c r="BA133" s="383"/>
      <c r="BB133" s="383"/>
      <c r="BC133" s="383"/>
      <c r="BD133" s="383"/>
      <c r="BE133" s="383"/>
      <c r="BF133" s="383"/>
      <c r="BG133" s="383"/>
      <c r="BH133" s="383"/>
      <c r="BI133" s="383"/>
      <c r="BJ133" s="383"/>
      <c r="BK133" s="383"/>
      <c r="BL133" s="383"/>
      <c r="BM133" s="383"/>
      <c r="BN133" s="383"/>
      <c r="BO133" s="383"/>
      <c r="BP133" s="383"/>
      <c r="BQ133" s="485"/>
    </row>
    <row r="134" spans="2:69">
      <c r="B134" s="373"/>
      <c r="C134" s="403" t="s">
        <v>299</v>
      </c>
      <c r="D134" s="403"/>
      <c r="E134" s="391" t="e">
        <f t="shared" ref="E134:AL134" si="108">E23/E13</f>
        <v>#DIV/0!</v>
      </c>
      <c r="F134" s="391" t="e">
        <f t="shared" si="108"/>
        <v>#DIV/0!</v>
      </c>
      <c r="G134" s="391" t="e">
        <f t="shared" si="108"/>
        <v>#DIV/0!</v>
      </c>
      <c r="H134" s="391" t="e">
        <f t="shared" si="108"/>
        <v>#DIV/0!</v>
      </c>
      <c r="I134" s="391" t="e">
        <f t="shared" si="108"/>
        <v>#DIV/0!</v>
      </c>
      <c r="J134" s="391" t="e">
        <f t="shared" si="108"/>
        <v>#DIV/0!</v>
      </c>
      <c r="K134" s="391" t="e">
        <f t="shared" si="108"/>
        <v>#DIV/0!</v>
      </c>
      <c r="L134" s="391" t="e">
        <f t="shared" si="108"/>
        <v>#DIV/0!</v>
      </c>
      <c r="M134" s="391" t="e">
        <f t="shared" si="108"/>
        <v>#DIV/0!</v>
      </c>
      <c r="N134" s="391" t="e">
        <f t="shared" si="108"/>
        <v>#DIV/0!</v>
      </c>
      <c r="O134" s="391" t="e">
        <f t="shared" si="108"/>
        <v>#DIV/0!</v>
      </c>
      <c r="P134" s="391" t="e">
        <f t="shared" si="108"/>
        <v>#DIV/0!</v>
      </c>
      <c r="Q134" s="391" t="e">
        <f>Q23/Q13</f>
        <v>#DIV/0!</v>
      </c>
      <c r="R134" s="391" t="e">
        <f t="shared" si="108"/>
        <v>#DIV/0!</v>
      </c>
      <c r="S134" s="391" t="e">
        <f t="shared" si="108"/>
        <v>#DIV/0!</v>
      </c>
      <c r="T134" s="391" t="e">
        <f t="shared" si="108"/>
        <v>#DIV/0!</v>
      </c>
      <c r="U134" s="391" t="e">
        <f t="shared" si="108"/>
        <v>#DIV/0!</v>
      </c>
      <c r="V134" s="391" t="e">
        <f t="shared" si="108"/>
        <v>#DIV/0!</v>
      </c>
      <c r="W134" s="391" t="e">
        <f t="shared" si="108"/>
        <v>#DIV/0!</v>
      </c>
      <c r="X134" s="391" t="e">
        <f t="shared" si="108"/>
        <v>#DIV/0!</v>
      </c>
      <c r="Y134" s="391" t="e">
        <f t="shared" si="108"/>
        <v>#DIV/0!</v>
      </c>
      <c r="Z134" s="391" t="e">
        <f t="shared" si="108"/>
        <v>#DIV/0!</v>
      </c>
      <c r="AA134" s="391" t="e">
        <f t="shared" si="108"/>
        <v>#DIV/0!</v>
      </c>
      <c r="AB134" s="391" t="e">
        <f t="shared" si="108"/>
        <v>#DIV/0!</v>
      </c>
      <c r="AC134" s="391" t="e">
        <f t="shared" si="108"/>
        <v>#DIV/0!</v>
      </c>
      <c r="AD134" s="391" t="e">
        <f t="shared" si="108"/>
        <v>#DIV/0!</v>
      </c>
      <c r="AE134" s="391" t="e">
        <f t="shared" si="108"/>
        <v>#DIV/0!</v>
      </c>
      <c r="AF134" s="391" t="e">
        <f t="shared" si="108"/>
        <v>#DIV/0!</v>
      </c>
      <c r="AG134" s="391" t="e">
        <f t="shared" si="108"/>
        <v>#DIV/0!</v>
      </c>
      <c r="AH134" s="391" t="e">
        <f t="shared" si="108"/>
        <v>#DIV/0!</v>
      </c>
      <c r="AI134" s="391" t="e">
        <f t="shared" si="108"/>
        <v>#DIV/0!</v>
      </c>
      <c r="AJ134" s="391" t="e">
        <f t="shared" si="108"/>
        <v>#DIV/0!</v>
      </c>
      <c r="AK134" s="391" t="e">
        <f t="shared" si="108"/>
        <v>#DIV/0!</v>
      </c>
      <c r="AL134" s="391" t="e">
        <f t="shared" si="108"/>
        <v>#DIV/0!</v>
      </c>
      <c r="AM134" s="391" t="e">
        <f t="shared" ref="AM134:BQ134" si="109">AM23/AM13</f>
        <v>#DIV/0!</v>
      </c>
      <c r="AN134" s="391" t="e">
        <f t="shared" si="109"/>
        <v>#DIV/0!</v>
      </c>
      <c r="AO134" s="391" t="e">
        <f t="shared" si="109"/>
        <v>#DIV/0!</v>
      </c>
      <c r="AP134" s="391" t="e">
        <f t="shared" si="109"/>
        <v>#DIV/0!</v>
      </c>
      <c r="AQ134" s="391" t="e">
        <f t="shared" si="109"/>
        <v>#DIV/0!</v>
      </c>
      <c r="AR134" s="391" t="e">
        <f t="shared" si="109"/>
        <v>#DIV/0!</v>
      </c>
      <c r="AS134" s="391" t="e">
        <f t="shared" si="109"/>
        <v>#DIV/0!</v>
      </c>
      <c r="AT134" s="391" t="e">
        <f t="shared" si="109"/>
        <v>#DIV/0!</v>
      </c>
      <c r="AU134" s="391" t="e">
        <f t="shared" si="109"/>
        <v>#DIV/0!</v>
      </c>
      <c r="AV134" s="391" t="e">
        <f t="shared" si="109"/>
        <v>#DIV/0!</v>
      </c>
      <c r="AW134" s="391" t="e">
        <f t="shared" si="109"/>
        <v>#DIV/0!</v>
      </c>
      <c r="AX134" s="391" t="e">
        <f t="shared" si="109"/>
        <v>#DIV/0!</v>
      </c>
      <c r="AY134" s="391" t="e">
        <f t="shared" si="109"/>
        <v>#DIV/0!</v>
      </c>
      <c r="AZ134" s="391" t="e">
        <f t="shared" si="109"/>
        <v>#DIV/0!</v>
      </c>
      <c r="BA134" s="391" t="e">
        <f t="shared" si="109"/>
        <v>#DIV/0!</v>
      </c>
      <c r="BB134" s="391" t="e">
        <f t="shared" si="109"/>
        <v>#DIV/0!</v>
      </c>
      <c r="BC134" s="391" t="e">
        <f t="shared" si="109"/>
        <v>#DIV/0!</v>
      </c>
      <c r="BD134" s="391" t="e">
        <f t="shared" si="109"/>
        <v>#DIV/0!</v>
      </c>
      <c r="BE134" s="391" t="e">
        <f t="shared" si="109"/>
        <v>#DIV/0!</v>
      </c>
      <c r="BF134" s="391" t="e">
        <f t="shared" si="109"/>
        <v>#DIV/0!</v>
      </c>
      <c r="BG134" s="391" t="e">
        <f t="shared" si="109"/>
        <v>#DIV/0!</v>
      </c>
      <c r="BH134" s="391" t="e">
        <f t="shared" si="109"/>
        <v>#DIV/0!</v>
      </c>
      <c r="BI134" s="391" t="e">
        <f t="shared" si="109"/>
        <v>#DIV/0!</v>
      </c>
      <c r="BJ134" s="391" t="e">
        <f t="shared" si="109"/>
        <v>#DIV/0!</v>
      </c>
      <c r="BK134" s="391" t="e">
        <f t="shared" si="109"/>
        <v>#DIV/0!</v>
      </c>
      <c r="BL134" s="391" t="e">
        <f t="shared" si="109"/>
        <v>#DIV/0!</v>
      </c>
      <c r="BM134" s="391" t="e">
        <f t="shared" si="109"/>
        <v>#DIV/0!</v>
      </c>
      <c r="BN134" s="391" t="e">
        <f t="shared" si="109"/>
        <v>#DIV/0!</v>
      </c>
      <c r="BO134" s="391" t="e">
        <f t="shared" si="109"/>
        <v>#DIV/0!</v>
      </c>
      <c r="BP134" s="391" t="e">
        <f t="shared" si="109"/>
        <v>#DIV/0!</v>
      </c>
      <c r="BQ134" s="486" t="e">
        <f t="shared" si="109"/>
        <v>#DIV/0!</v>
      </c>
    </row>
    <row r="135" spans="2:69">
      <c r="B135" s="373"/>
      <c r="C135" s="403" t="s">
        <v>300</v>
      </c>
      <c r="D135" s="403"/>
      <c r="E135" s="391" t="e">
        <f t="shared" ref="E135:AL135" si="110">E31/E13</f>
        <v>#DIV/0!</v>
      </c>
      <c r="F135" s="391" t="e">
        <f t="shared" si="110"/>
        <v>#DIV/0!</v>
      </c>
      <c r="G135" s="391" t="e">
        <f t="shared" si="110"/>
        <v>#DIV/0!</v>
      </c>
      <c r="H135" s="391" t="e">
        <f t="shared" si="110"/>
        <v>#DIV/0!</v>
      </c>
      <c r="I135" s="391" t="e">
        <f t="shared" si="110"/>
        <v>#DIV/0!</v>
      </c>
      <c r="J135" s="391" t="e">
        <f t="shared" si="110"/>
        <v>#DIV/0!</v>
      </c>
      <c r="K135" s="391" t="e">
        <f t="shared" si="110"/>
        <v>#DIV/0!</v>
      </c>
      <c r="L135" s="391" t="e">
        <f t="shared" si="110"/>
        <v>#DIV/0!</v>
      </c>
      <c r="M135" s="391" t="e">
        <f t="shared" si="110"/>
        <v>#DIV/0!</v>
      </c>
      <c r="N135" s="391" t="e">
        <f t="shared" si="110"/>
        <v>#DIV/0!</v>
      </c>
      <c r="O135" s="391" t="e">
        <f t="shared" si="110"/>
        <v>#DIV/0!</v>
      </c>
      <c r="P135" s="391" t="e">
        <f t="shared" si="110"/>
        <v>#DIV/0!</v>
      </c>
      <c r="Q135" s="391" t="e">
        <f>Q31/Q13</f>
        <v>#DIV/0!</v>
      </c>
      <c r="R135" s="391" t="e">
        <f t="shared" si="110"/>
        <v>#DIV/0!</v>
      </c>
      <c r="S135" s="391" t="e">
        <f t="shared" si="110"/>
        <v>#DIV/0!</v>
      </c>
      <c r="T135" s="391" t="e">
        <f t="shared" si="110"/>
        <v>#DIV/0!</v>
      </c>
      <c r="U135" s="391" t="e">
        <f t="shared" si="110"/>
        <v>#DIV/0!</v>
      </c>
      <c r="V135" s="391" t="e">
        <f t="shared" si="110"/>
        <v>#DIV/0!</v>
      </c>
      <c r="W135" s="391" t="e">
        <f t="shared" si="110"/>
        <v>#DIV/0!</v>
      </c>
      <c r="X135" s="391" t="e">
        <f t="shared" si="110"/>
        <v>#DIV/0!</v>
      </c>
      <c r="Y135" s="391" t="e">
        <f t="shared" si="110"/>
        <v>#DIV/0!</v>
      </c>
      <c r="Z135" s="391" t="e">
        <f t="shared" si="110"/>
        <v>#DIV/0!</v>
      </c>
      <c r="AA135" s="391" t="e">
        <f t="shared" si="110"/>
        <v>#DIV/0!</v>
      </c>
      <c r="AB135" s="391" t="e">
        <f t="shared" si="110"/>
        <v>#DIV/0!</v>
      </c>
      <c r="AC135" s="391" t="e">
        <f t="shared" si="110"/>
        <v>#DIV/0!</v>
      </c>
      <c r="AD135" s="391" t="e">
        <f t="shared" si="110"/>
        <v>#DIV/0!</v>
      </c>
      <c r="AE135" s="391" t="e">
        <f t="shared" si="110"/>
        <v>#DIV/0!</v>
      </c>
      <c r="AF135" s="391" t="e">
        <f t="shared" si="110"/>
        <v>#DIV/0!</v>
      </c>
      <c r="AG135" s="391" t="e">
        <f t="shared" si="110"/>
        <v>#DIV/0!</v>
      </c>
      <c r="AH135" s="391" t="e">
        <f t="shared" si="110"/>
        <v>#DIV/0!</v>
      </c>
      <c r="AI135" s="391" t="e">
        <f t="shared" si="110"/>
        <v>#DIV/0!</v>
      </c>
      <c r="AJ135" s="391" t="e">
        <f t="shared" si="110"/>
        <v>#DIV/0!</v>
      </c>
      <c r="AK135" s="391" t="e">
        <f t="shared" si="110"/>
        <v>#DIV/0!</v>
      </c>
      <c r="AL135" s="391" t="e">
        <f t="shared" si="110"/>
        <v>#DIV/0!</v>
      </c>
      <c r="AM135" s="391" t="e">
        <f t="shared" ref="AM135:BQ135" si="111">AM31/AM13</f>
        <v>#DIV/0!</v>
      </c>
      <c r="AN135" s="391" t="e">
        <f t="shared" si="111"/>
        <v>#DIV/0!</v>
      </c>
      <c r="AO135" s="391" t="e">
        <f t="shared" si="111"/>
        <v>#DIV/0!</v>
      </c>
      <c r="AP135" s="391" t="e">
        <f t="shared" si="111"/>
        <v>#DIV/0!</v>
      </c>
      <c r="AQ135" s="391" t="e">
        <f t="shared" si="111"/>
        <v>#DIV/0!</v>
      </c>
      <c r="AR135" s="391" t="e">
        <f t="shared" si="111"/>
        <v>#DIV/0!</v>
      </c>
      <c r="AS135" s="391" t="e">
        <f t="shared" si="111"/>
        <v>#DIV/0!</v>
      </c>
      <c r="AT135" s="391" t="e">
        <f t="shared" si="111"/>
        <v>#DIV/0!</v>
      </c>
      <c r="AU135" s="391" t="e">
        <f t="shared" si="111"/>
        <v>#DIV/0!</v>
      </c>
      <c r="AV135" s="391" t="e">
        <f t="shared" si="111"/>
        <v>#DIV/0!</v>
      </c>
      <c r="AW135" s="391" t="e">
        <f t="shared" si="111"/>
        <v>#DIV/0!</v>
      </c>
      <c r="AX135" s="391" t="e">
        <f t="shared" si="111"/>
        <v>#DIV/0!</v>
      </c>
      <c r="AY135" s="391" t="e">
        <f t="shared" si="111"/>
        <v>#DIV/0!</v>
      </c>
      <c r="AZ135" s="391" t="e">
        <f t="shared" si="111"/>
        <v>#DIV/0!</v>
      </c>
      <c r="BA135" s="391" t="e">
        <f t="shared" si="111"/>
        <v>#DIV/0!</v>
      </c>
      <c r="BB135" s="391" t="e">
        <f t="shared" si="111"/>
        <v>#DIV/0!</v>
      </c>
      <c r="BC135" s="391" t="e">
        <f t="shared" si="111"/>
        <v>#DIV/0!</v>
      </c>
      <c r="BD135" s="391" t="e">
        <f t="shared" si="111"/>
        <v>#DIV/0!</v>
      </c>
      <c r="BE135" s="391" t="e">
        <f t="shared" si="111"/>
        <v>#DIV/0!</v>
      </c>
      <c r="BF135" s="391" t="e">
        <f t="shared" si="111"/>
        <v>#DIV/0!</v>
      </c>
      <c r="BG135" s="391" t="e">
        <f t="shared" si="111"/>
        <v>#DIV/0!</v>
      </c>
      <c r="BH135" s="391" t="e">
        <f t="shared" si="111"/>
        <v>#DIV/0!</v>
      </c>
      <c r="BI135" s="391" t="e">
        <f t="shared" si="111"/>
        <v>#DIV/0!</v>
      </c>
      <c r="BJ135" s="391" t="e">
        <f t="shared" si="111"/>
        <v>#DIV/0!</v>
      </c>
      <c r="BK135" s="391" t="e">
        <f t="shared" si="111"/>
        <v>#DIV/0!</v>
      </c>
      <c r="BL135" s="391" t="e">
        <f t="shared" si="111"/>
        <v>#DIV/0!</v>
      </c>
      <c r="BM135" s="391" t="e">
        <f t="shared" si="111"/>
        <v>#DIV/0!</v>
      </c>
      <c r="BN135" s="391" t="e">
        <f t="shared" si="111"/>
        <v>#DIV/0!</v>
      </c>
      <c r="BO135" s="391" t="e">
        <f t="shared" si="111"/>
        <v>#DIV/0!</v>
      </c>
      <c r="BP135" s="391" t="e">
        <f t="shared" si="111"/>
        <v>#DIV/0!</v>
      </c>
      <c r="BQ135" s="486" t="e">
        <f t="shared" si="111"/>
        <v>#DIV/0!</v>
      </c>
    </row>
    <row r="136" spans="2:69" hidden="1">
      <c r="B136" s="373"/>
      <c r="C136" s="382" t="s">
        <v>301</v>
      </c>
      <c r="D136" s="382"/>
      <c r="E136" s="383"/>
      <c r="F136" s="383"/>
      <c r="G136" s="383"/>
      <c r="H136" s="383"/>
      <c r="I136" s="383"/>
      <c r="J136" s="383"/>
      <c r="K136" s="383"/>
      <c r="L136" s="383"/>
      <c r="M136" s="383"/>
      <c r="N136" s="383"/>
      <c r="O136" s="383"/>
      <c r="P136" s="383"/>
      <c r="Q136" s="383"/>
      <c r="R136" s="383"/>
      <c r="S136" s="383"/>
      <c r="T136" s="383"/>
      <c r="U136" s="383"/>
      <c r="V136" s="383"/>
      <c r="W136" s="383"/>
      <c r="X136" s="383"/>
      <c r="Y136" s="383"/>
      <c r="Z136" s="383"/>
      <c r="AA136" s="383"/>
      <c r="AB136" s="383"/>
      <c r="AC136" s="383"/>
      <c r="AD136" s="383"/>
      <c r="AE136" s="383"/>
      <c r="AF136" s="383"/>
      <c r="AG136" s="383"/>
      <c r="AH136" s="383"/>
      <c r="AI136" s="383"/>
      <c r="AJ136" s="383"/>
      <c r="AK136" s="383"/>
      <c r="AL136" s="383"/>
      <c r="AM136" s="383"/>
      <c r="AN136" s="383"/>
      <c r="AO136" s="383"/>
      <c r="AP136" s="383"/>
      <c r="AQ136" s="383"/>
      <c r="AR136" s="383"/>
      <c r="AS136" s="383"/>
      <c r="AT136" s="383"/>
      <c r="AU136" s="383"/>
      <c r="AV136" s="383"/>
      <c r="AW136" s="383"/>
      <c r="AX136" s="383"/>
      <c r="AY136" s="383"/>
      <c r="AZ136" s="383"/>
      <c r="BA136" s="383"/>
      <c r="BB136" s="383"/>
      <c r="BC136" s="383"/>
      <c r="BD136" s="383"/>
      <c r="BE136" s="383"/>
      <c r="BF136" s="383"/>
      <c r="BG136" s="383"/>
      <c r="BH136" s="383"/>
      <c r="BI136" s="383"/>
      <c r="BJ136" s="383"/>
      <c r="BK136" s="383"/>
      <c r="BL136" s="383"/>
      <c r="BM136" s="383"/>
      <c r="BN136" s="383"/>
      <c r="BO136" s="383"/>
      <c r="BP136" s="383"/>
      <c r="BQ136" s="485"/>
    </row>
    <row r="137" spans="2:69" hidden="1">
      <c r="B137" s="373"/>
      <c r="C137" s="403" t="s">
        <v>302</v>
      </c>
      <c r="D137" s="403"/>
      <c r="E137" s="383"/>
      <c r="F137" s="383"/>
      <c r="G137" s="383"/>
      <c r="H137" s="383"/>
      <c r="I137" s="383"/>
      <c r="J137" s="383"/>
      <c r="K137" s="383"/>
      <c r="L137" s="455" t="s">
        <v>289</v>
      </c>
      <c r="M137" s="383"/>
      <c r="N137" s="383"/>
      <c r="O137" s="383"/>
      <c r="P137" s="383"/>
      <c r="Q137" s="383"/>
      <c r="R137" s="383"/>
      <c r="S137" s="383"/>
      <c r="T137" s="383"/>
      <c r="U137" s="383"/>
      <c r="V137" s="383"/>
      <c r="W137" s="383"/>
      <c r="X137" s="383"/>
      <c r="Y137" s="383"/>
      <c r="Z137" s="455" t="s">
        <v>289</v>
      </c>
      <c r="AA137" s="384" t="e">
        <f>+AA13/M13-1</f>
        <v>#DIV/0!</v>
      </c>
      <c r="AB137" s="384" t="e">
        <f>+AB13/N13-1</f>
        <v>#DIV/0!</v>
      </c>
      <c r="AC137" s="384" t="e">
        <f>+AC13/O13-1</f>
        <v>#DIV/0!</v>
      </c>
      <c r="AD137" s="383"/>
      <c r="AE137" s="384" t="e">
        <f>+AE13/P13-1</f>
        <v>#DIV/0!</v>
      </c>
      <c r="AF137" s="384" t="e">
        <f t="shared" ref="AF137:AP137" si="112">+AF13/R13-1</f>
        <v>#DIV/0!</v>
      </c>
      <c r="AG137" s="384" t="e">
        <f t="shared" si="112"/>
        <v>#DIV/0!</v>
      </c>
      <c r="AH137" s="384" t="e">
        <f t="shared" si="112"/>
        <v>#DIV/0!</v>
      </c>
      <c r="AI137" s="384" t="e">
        <f t="shared" si="112"/>
        <v>#DIV/0!</v>
      </c>
      <c r="AJ137" s="384" t="e">
        <f t="shared" si="112"/>
        <v>#DIV/0!</v>
      </c>
      <c r="AK137" s="384" t="e">
        <f t="shared" si="112"/>
        <v>#DIV/0!</v>
      </c>
      <c r="AL137" s="384" t="e">
        <f t="shared" si="112"/>
        <v>#DIV/0!</v>
      </c>
      <c r="AM137" s="384" t="e">
        <f t="shared" si="112"/>
        <v>#DIV/0!</v>
      </c>
      <c r="AN137" s="384" t="e">
        <f t="shared" si="112"/>
        <v>#DIV/0!</v>
      </c>
      <c r="AO137" s="384" t="e">
        <f t="shared" si="112"/>
        <v>#DIV/0!</v>
      </c>
      <c r="AP137" s="384" t="e">
        <f t="shared" si="112"/>
        <v>#DIV/0!</v>
      </c>
      <c r="AQ137" s="383"/>
      <c r="AR137" s="384" t="e">
        <f>+AR13/AC13-1</f>
        <v>#DIV/0!</v>
      </c>
      <c r="AS137" s="384" t="e">
        <f t="shared" ref="AS137:BC137" si="113">+AS13/AE13-1</f>
        <v>#DIV/0!</v>
      </c>
      <c r="AT137" s="384" t="e">
        <f t="shared" si="113"/>
        <v>#DIV/0!</v>
      </c>
      <c r="AU137" s="384" t="e">
        <f t="shared" si="113"/>
        <v>#DIV/0!</v>
      </c>
      <c r="AV137" s="384" t="e">
        <f t="shared" si="113"/>
        <v>#DIV/0!</v>
      </c>
      <c r="AW137" s="384" t="e">
        <f t="shared" si="113"/>
        <v>#DIV/0!</v>
      </c>
      <c r="AX137" s="384" t="e">
        <f t="shared" si="113"/>
        <v>#DIV/0!</v>
      </c>
      <c r="AY137" s="384" t="e">
        <f t="shared" si="113"/>
        <v>#DIV/0!</v>
      </c>
      <c r="AZ137" s="384" t="e">
        <f t="shared" si="113"/>
        <v>#DIV/0!</v>
      </c>
      <c r="BA137" s="384" t="e">
        <f t="shared" si="113"/>
        <v>#DIV/0!</v>
      </c>
      <c r="BB137" s="384" t="e">
        <f t="shared" si="113"/>
        <v>#DIV/0!</v>
      </c>
      <c r="BC137" s="384" t="e">
        <f t="shared" si="113"/>
        <v>#DIV/0!</v>
      </c>
      <c r="BD137" s="383"/>
      <c r="BE137" s="384" t="e">
        <f>+BE13/AP13-1</f>
        <v>#DIV/0!</v>
      </c>
      <c r="BF137" s="384" t="e">
        <f t="shared" ref="BF137:BP137" si="114">+BF13/AR13-1</f>
        <v>#DIV/0!</v>
      </c>
      <c r="BG137" s="384" t="e">
        <f t="shared" si="114"/>
        <v>#DIV/0!</v>
      </c>
      <c r="BH137" s="384" t="e">
        <f t="shared" si="114"/>
        <v>#DIV/0!</v>
      </c>
      <c r="BI137" s="384" t="e">
        <f t="shared" si="114"/>
        <v>#DIV/0!</v>
      </c>
      <c r="BJ137" s="384" t="e">
        <f t="shared" si="114"/>
        <v>#DIV/0!</v>
      </c>
      <c r="BK137" s="384" t="e">
        <f t="shared" si="114"/>
        <v>#DIV/0!</v>
      </c>
      <c r="BL137" s="384" t="e">
        <f t="shared" si="114"/>
        <v>#DIV/0!</v>
      </c>
      <c r="BM137" s="384" t="e">
        <f t="shared" si="114"/>
        <v>#DIV/0!</v>
      </c>
      <c r="BN137" s="384" t="e">
        <f t="shared" si="114"/>
        <v>#DIV/0!</v>
      </c>
      <c r="BO137" s="384" t="e">
        <f t="shared" si="114"/>
        <v>#DIV/0!</v>
      </c>
      <c r="BP137" s="384" t="e">
        <f t="shared" si="114"/>
        <v>#DIV/0!</v>
      </c>
      <c r="BQ137" s="485"/>
    </row>
    <row r="138" spans="2:69" hidden="1">
      <c r="B138" s="373"/>
      <c r="C138" s="403" t="s">
        <v>303</v>
      </c>
      <c r="D138" s="403"/>
      <c r="E138" s="383"/>
      <c r="F138" s="383"/>
      <c r="G138" s="383"/>
      <c r="H138" s="383"/>
      <c r="I138" s="383"/>
      <c r="J138" s="383"/>
      <c r="K138" s="383"/>
      <c r="L138" s="455" t="s">
        <v>289</v>
      </c>
      <c r="M138" s="383"/>
      <c r="N138" s="383"/>
      <c r="O138" s="383"/>
      <c r="P138" s="383"/>
      <c r="Q138" s="383"/>
      <c r="R138" s="383"/>
      <c r="S138" s="383"/>
      <c r="T138" s="383"/>
      <c r="U138" s="383"/>
      <c r="V138" s="383"/>
      <c r="W138" s="383"/>
      <c r="X138" s="383"/>
      <c r="Y138" s="383"/>
      <c r="Z138" s="455" t="s">
        <v>289</v>
      </c>
      <c r="AA138" s="384" t="e">
        <f>+AA25/M25-1</f>
        <v>#DIV/0!</v>
      </c>
      <c r="AB138" s="384" t="e">
        <f>+AB25/N25-1</f>
        <v>#DIV/0!</v>
      </c>
      <c r="AC138" s="384" t="e">
        <f>+AC25/O25-1</f>
        <v>#DIV/0!</v>
      </c>
      <c r="AD138" s="383"/>
      <c r="AE138" s="384" t="e">
        <f>+AE25/P25-1</f>
        <v>#DIV/0!</v>
      </c>
      <c r="AF138" s="384" t="e">
        <f t="shared" ref="AF138:AP138" si="115">+AF25/R25-1</f>
        <v>#DIV/0!</v>
      </c>
      <c r="AG138" s="384" t="e">
        <f t="shared" si="115"/>
        <v>#DIV/0!</v>
      </c>
      <c r="AH138" s="384" t="e">
        <f t="shared" si="115"/>
        <v>#DIV/0!</v>
      </c>
      <c r="AI138" s="384" t="e">
        <f t="shared" si="115"/>
        <v>#DIV/0!</v>
      </c>
      <c r="AJ138" s="384" t="e">
        <f t="shared" si="115"/>
        <v>#DIV/0!</v>
      </c>
      <c r="AK138" s="384" t="e">
        <f t="shared" si="115"/>
        <v>#DIV/0!</v>
      </c>
      <c r="AL138" s="384" t="e">
        <f t="shared" si="115"/>
        <v>#DIV/0!</v>
      </c>
      <c r="AM138" s="384" t="e">
        <f t="shared" si="115"/>
        <v>#DIV/0!</v>
      </c>
      <c r="AN138" s="384" t="e">
        <f t="shared" si="115"/>
        <v>#DIV/0!</v>
      </c>
      <c r="AO138" s="384" t="e">
        <f t="shared" si="115"/>
        <v>#DIV/0!</v>
      </c>
      <c r="AP138" s="384" t="e">
        <f t="shared" si="115"/>
        <v>#DIV/0!</v>
      </c>
      <c r="AQ138" s="383"/>
      <c r="AR138" s="384" t="e">
        <f>+AR25/AC25-1</f>
        <v>#DIV/0!</v>
      </c>
      <c r="AS138" s="384" t="e">
        <f t="shared" ref="AS138:BC138" si="116">+AS25/AE25-1</f>
        <v>#DIV/0!</v>
      </c>
      <c r="AT138" s="384" t="e">
        <f t="shared" si="116"/>
        <v>#DIV/0!</v>
      </c>
      <c r="AU138" s="384" t="e">
        <f t="shared" si="116"/>
        <v>#DIV/0!</v>
      </c>
      <c r="AV138" s="384" t="e">
        <f t="shared" si="116"/>
        <v>#DIV/0!</v>
      </c>
      <c r="AW138" s="384" t="e">
        <f t="shared" si="116"/>
        <v>#DIV/0!</v>
      </c>
      <c r="AX138" s="384" t="e">
        <f t="shared" si="116"/>
        <v>#DIV/0!</v>
      </c>
      <c r="AY138" s="384" t="e">
        <f t="shared" si="116"/>
        <v>#DIV/0!</v>
      </c>
      <c r="AZ138" s="384" t="e">
        <f t="shared" si="116"/>
        <v>#DIV/0!</v>
      </c>
      <c r="BA138" s="384" t="e">
        <f t="shared" si="116"/>
        <v>#DIV/0!</v>
      </c>
      <c r="BB138" s="384" t="e">
        <f t="shared" si="116"/>
        <v>#DIV/0!</v>
      </c>
      <c r="BC138" s="384" t="e">
        <f t="shared" si="116"/>
        <v>#DIV/0!</v>
      </c>
      <c r="BD138" s="383"/>
      <c r="BE138" s="384" t="e">
        <f>+BE25/AP25-1</f>
        <v>#DIV/0!</v>
      </c>
      <c r="BF138" s="384" t="e">
        <f t="shared" ref="BF138:BP138" si="117">+BF25/AR25-1</f>
        <v>#DIV/0!</v>
      </c>
      <c r="BG138" s="384" t="e">
        <f t="shared" si="117"/>
        <v>#DIV/0!</v>
      </c>
      <c r="BH138" s="384" t="e">
        <f t="shared" si="117"/>
        <v>#DIV/0!</v>
      </c>
      <c r="BI138" s="384" t="e">
        <f t="shared" si="117"/>
        <v>#DIV/0!</v>
      </c>
      <c r="BJ138" s="384" t="e">
        <f t="shared" si="117"/>
        <v>#DIV/0!</v>
      </c>
      <c r="BK138" s="384" t="e">
        <f t="shared" si="117"/>
        <v>#DIV/0!</v>
      </c>
      <c r="BL138" s="384" t="e">
        <f t="shared" si="117"/>
        <v>#DIV/0!</v>
      </c>
      <c r="BM138" s="384" t="e">
        <f t="shared" si="117"/>
        <v>#DIV/0!</v>
      </c>
      <c r="BN138" s="384" t="e">
        <f t="shared" si="117"/>
        <v>#DIV/0!</v>
      </c>
      <c r="BO138" s="384" t="e">
        <f t="shared" si="117"/>
        <v>#DIV/0!</v>
      </c>
      <c r="BP138" s="384" t="e">
        <f t="shared" si="117"/>
        <v>#DIV/0!</v>
      </c>
      <c r="BQ138" s="485"/>
    </row>
    <row r="139" spans="2:69" hidden="1">
      <c r="B139" s="373"/>
      <c r="C139" s="403" t="s">
        <v>304</v>
      </c>
      <c r="D139" s="403"/>
      <c r="E139" s="383"/>
      <c r="F139" s="383"/>
      <c r="G139" s="383"/>
      <c r="H139" s="383"/>
      <c r="I139" s="383"/>
      <c r="J139" s="383"/>
      <c r="K139" s="383"/>
      <c r="L139" s="455" t="s">
        <v>289</v>
      </c>
      <c r="M139" s="383"/>
      <c r="N139" s="383"/>
      <c r="O139" s="383"/>
      <c r="P139" s="383"/>
      <c r="Q139" s="383"/>
      <c r="R139" s="383"/>
      <c r="S139" s="383"/>
      <c r="T139" s="383"/>
      <c r="U139" s="383"/>
      <c r="V139" s="383"/>
      <c r="W139" s="383"/>
      <c r="X139" s="383"/>
      <c r="Y139" s="383"/>
      <c r="Z139" s="455" t="s">
        <v>289</v>
      </c>
      <c r="AA139" s="384" t="e">
        <f>+AA31/M31-1</f>
        <v>#DIV/0!</v>
      </c>
      <c r="AB139" s="384" t="e">
        <f>+AB31/N31-1</f>
        <v>#DIV/0!</v>
      </c>
      <c r="AC139" s="384" t="e">
        <f>+AC31/O31-1</f>
        <v>#DIV/0!</v>
      </c>
      <c r="AD139" s="383"/>
      <c r="AE139" s="384" t="e">
        <f>+AE31/P31-1</f>
        <v>#DIV/0!</v>
      </c>
      <c r="AF139" s="384" t="e">
        <f t="shared" ref="AF139:AP139" si="118">+AF31/R31-1</f>
        <v>#DIV/0!</v>
      </c>
      <c r="AG139" s="384" t="e">
        <f t="shared" si="118"/>
        <v>#DIV/0!</v>
      </c>
      <c r="AH139" s="384" t="e">
        <f t="shared" si="118"/>
        <v>#DIV/0!</v>
      </c>
      <c r="AI139" s="384" t="e">
        <f t="shared" si="118"/>
        <v>#DIV/0!</v>
      </c>
      <c r="AJ139" s="384" t="e">
        <f t="shared" si="118"/>
        <v>#DIV/0!</v>
      </c>
      <c r="AK139" s="384" t="e">
        <f t="shared" si="118"/>
        <v>#DIV/0!</v>
      </c>
      <c r="AL139" s="384" t="e">
        <f t="shared" si="118"/>
        <v>#DIV/0!</v>
      </c>
      <c r="AM139" s="384" t="e">
        <f t="shared" si="118"/>
        <v>#DIV/0!</v>
      </c>
      <c r="AN139" s="384" t="e">
        <f t="shared" si="118"/>
        <v>#DIV/0!</v>
      </c>
      <c r="AO139" s="384" t="e">
        <f t="shared" si="118"/>
        <v>#DIV/0!</v>
      </c>
      <c r="AP139" s="384" t="e">
        <f t="shared" si="118"/>
        <v>#DIV/0!</v>
      </c>
      <c r="AQ139" s="383"/>
      <c r="AR139" s="384" t="e">
        <f>+AR31/AC31-1</f>
        <v>#DIV/0!</v>
      </c>
      <c r="AS139" s="384" t="e">
        <f t="shared" ref="AS139:BC139" si="119">+AS31/AE31-1</f>
        <v>#DIV/0!</v>
      </c>
      <c r="AT139" s="384" t="e">
        <f t="shared" si="119"/>
        <v>#DIV/0!</v>
      </c>
      <c r="AU139" s="384" t="e">
        <f t="shared" si="119"/>
        <v>#DIV/0!</v>
      </c>
      <c r="AV139" s="384" t="e">
        <f t="shared" si="119"/>
        <v>#DIV/0!</v>
      </c>
      <c r="AW139" s="384" t="e">
        <f t="shared" si="119"/>
        <v>#DIV/0!</v>
      </c>
      <c r="AX139" s="384" t="e">
        <f t="shared" si="119"/>
        <v>#DIV/0!</v>
      </c>
      <c r="AY139" s="384" t="e">
        <f t="shared" si="119"/>
        <v>#DIV/0!</v>
      </c>
      <c r="AZ139" s="384" t="e">
        <f t="shared" si="119"/>
        <v>#DIV/0!</v>
      </c>
      <c r="BA139" s="384" t="e">
        <f t="shared" si="119"/>
        <v>#DIV/0!</v>
      </c>
      <c r="BB139" s="384" t="e">
        <f t="shared" si="119"/>
        <v>#DIV/0!</v>
      </c>
      <c r="BC139" s="384" t="e">
        <f t="shared" si="119"/>
        <v>#DIV/0!</v>
      </c>
      <c r="BD139" s="383"/>
      <c r="BE139" s="384" t="e">
        <f>+BE31/AP31-1</f>
        <v>#DIV/0!</v>
      </c>
      <c r="BF139" s="384" t="e">
        <f t="shared" ref="BF139:BP139" si="120">+BF31/AR31-1</f>
        <v>#DIV/0!</v>
      </c>
      <c r="BG139" s="384" t="e">
        <f t="shared" si="120"/>
        <v>#DIV/0!</v>
      </c>
      <c r="BH139" s="384" t="e">
        <f t="shared" si="120"/>
        <v>#DIV/0!</v>
      </c>
      <c r="BI139" s="384" t="e">
        <f t="shared" si="120"/>
        <v>#DIV/0!</v>
      </c>
      <c r="BJ139" s="384" t="e">
        <f t="shared" si="120"/>
        <v>#DIV/0!</v>
      </c>
      <c r="BK139" s="384" t="e">
        <f t="shared" si="120"/>
        <v>#DIV/0!</v>
      </c>
      <c r="BL139" s="384" t="e">
        <f t="shared" si="120"/>
        <v>#DIV/0!</v>
      </c>
      <c r="BM139" s="384" t="e">
        <f t="shared" si="120"/>
        <v>#DIV/0!</v>
      </c>
      <c r="BN139" s="384" t="e">
        <f t="shared" si="120"/>
        <v>#DIV/0!</v>
      </c>
      <c r="BO139" s="384" t="e">
        <f t="shared" si="120"/>
        <v>#DIV/0!</v>
      </c>
      <c r="BP139" s="384" t="e">
        <f t="shared" si="120"/>
        <v>#DIV/0!</v>
      </c>
      <c r="BQ139" s="485"/>
    </row>
    <row r="140" spans="2:69" ht="12" thickBot="1">
      <c r="B140" s="424"/>
      <c r="C140" s="456"/>
      <c r="D140" s="456"/>
      <c r="E140" s="425"/>
      <c r="F140" s="425"/>
      <c r="G140" s="425"/>
      <c r="H140" s="425"/>
      <c r="I140" s="425"/>
      <c r="J140" s="425"/>
      <c r="K140" s="425"/>
      <c r="L140" s="425"/>
      <c r="M140" s="425"/>
      <c r="N140" s="425"/>
      <c r="O140" s="425"/>
      <c r="P140" s="425"/>
      <c r="Q140" s="425"/>
      <c r="R140" s="425"/>
      <c r="S140" s="425"/>
      <c r="T140" s="425"/>
      <c r="U140" s="425"/>
      <c r="V140" s="425"/>
      <c r="W140" s="425"/>
      <c r="X140" s="425"/>
      <c r="Y140" s="425"/>
      <c r="Z140" s="425"/>
      <c r="AA140" s="425"/>
      <c r="AB140" s="425"/>
      <c r="AC140" s="425"/>
      <c r="AD140" s="425"/>
      <c r="AE140" s="425"/>
      <c r="AF140" s="425"/>
      <c r="AG140" s="425"/>
      <c r="AH140" s="425"/>
      <c r="AI140" s="425"/>
      <c r="AJ140" s="425"/>
      <c r="AK140" s="425"/>
      <c r="AL140" s="425"/>
      <c r="AM140" s="425"/>
      <c r="AN140" s="425"/>
      <c r="AO140" s="425"/>
      <c r="AP140" s="425"/>
      <c r="AQ140" s="425"/>
      <c r="AR140" s="425"/>
      <c r="AS140" s="425"/>
      <c r="AT140" s="425"/>
      <c r="AU140" s="425"/>
      <c r="AV140" s="425"/>
      <c r="AW140" s="425"/>
      <c r="AX140" s="425"/>
      <c r="AY140" s="425"/>
      <c r="AZ140" s="425"/>
      <c r="BA140" s="425"/>
      <c r="BB140" s="425"/>
      <c r="BC140" s="425"/>
      <c r="BD140" s="425"/>
      <c r="BE140" s="425"/>
      <c r="BF140" s="425"/>
      <c r="BG140" s="425"/>
      <c r="BH140" s="425"/>
      <c r="BI140" s="425"/>
      <c r="BJ140" s="425"/>
      <c r="BK140" s="425"/>
      <c r="BL140" s="425"/>
      <c r="BM140" s="425"/>
      <c r="BN140" s="425"/>
      <c r="BO140" s="425"/>
      <c r="BP140" s="425"/>
      <c r="BQ140" s="488"/>
    </row>
    <row r="141" spans="2:69" ht="12" thickBot="1">
      <c r="C141" s="457"/>
      <c r="D141" s="457"/>
      <c r="E141" s="426"/>
      <c r="F141" s="426"/>
      <c r="G141" s="426"/>
      <c r="H141" s="426"/>
      <c r="I141" s="426"/>
      <c r="J141" s="426"/>
      <c r="K141" s="426"/>
      <c r="L141" s="426"/>
      <c r="M141" s="426"/>
      <c r="N141" s="426"/>
      <c r="O141" s="426"/>
      <c r="P141" s="426"/>
      <c r="Q141" s="426"/>
      <c r="R141" s="426"/>
      <c r="S141" s="426"/>
      <c r="T141" s="426"/>
      <c r="U141" s="426"/>
      <c r="V141" s="426"/>
      <c r="W141" s="426"/>
      <c r="X141" s="426"/>
      <c r="Y141" s="426"/>
      <c r="Z141" s="426"/>
      <c r="AA141" s="426"/>
      <c r="AB141" s="426"/>
      <c r="AC141" s="426"/>
      <c r="AD141" s="426"/>
      <c r="AE141" s="426"/>
      <c r="AF141" s="426"/>
      <c r="AG141" s="426"/>
      <c r="AH141" s="426"/>
      <c r="AI141" s="426"/>
      <c r="AJ141" s="426"/>
      <c r="AK141" s="426"/>
      <c r="AL141" s="426"/>
      <c r="AM141" s="426"/>
      <c r="AN141" s="426"/>
      <c r="AO141" s="426"/>
      <c r="AP141" s="426"/>
      <c r="AQ141" s="426"/>
      <c r="AR141" s="426"/>
      <c r="AS141" s="426"/>
      <c r="AT141" s="426"/>
      <c r="AU141" s="426"/>
      <c r="AV141" s="426"/>
      <c r="AW141" s="426"/>
      <c r="AX141" s="426"/>
      <c r="AY141" s="426"/>
      <c r="AZ141" s="426"/>
      <c r="BA141" s="426"/>
      <c r="BB141" s="426"/>
      <c r="BC141" s="426"/>
      <c r="BD141" s="426"/>
      <c r="BE141" s="426"/>
      <c r="BF141" s="426"/>
      <c r="BG141" s="426"/>
      <c r="BH141" s="426"/>
      <c r="BI141" s="426"/>
      <c r="BJ141" s="426"/>
      <c r="BK141" s="426"/>
      <c r="BL141" s="426"/>
      <c r="BM141" s="426"/>
      <c r="BN141" s="426"/>
      <c r="BO141" s="426"/>
      <c r="BP141" s="426"/>
      <c r="BQ141" s="426"/>
    </row>
    <row r="142" spans="2:69">
      <c r="B142" s="371"/>
      <c r="C142" s="458" t="s">
        <v>305</v>
      </c>
      <c r="D142" s="428"/>
      <c r="E142" s="416"/>
      <c r="F142" s="416"/>
      <c r="G142" s="416"/>
      <c r="H142" s="416"/>
      <c r="I142" s="416"/>
      <c r="J142" s="416"/>
      <c r="K142" s="416"/>
      <c r="L142" s="416"/>
      <c r="M142" s="416"/>
      <c r="N142" s="416"/>
      <c r="O142" s="416"/>
      <c r="P142" s="416"/>
      <c r="Q142" s="416"/>
      <c r="R142" s="416"/>
      <c r="S142" s="416"/>
      <c r="T142" s="416"/>
      <c r="U142" s="416"/>
      <c r="V142" s="416"/>
      <c r="W142" s="416"/>
      <c r="X142" s="416"/>
      <c r="Y142" s="416"/>
      <c r="Z142" s="416"/>
      <c r="AA142" s="416"/>
      <c r="AB142" s="416"/>
      <c r="AC142" s="416"/>
      <c r="AD142" s="416"/>
      <c r="AE142" s="416"/>
      <c r="AF142" s="416"/>
      <c r="AG142" s="416"/>
      <c r="AH142" s="416"/>
      <c r="AI142" s="416"/>
      <c r="AJ142" s="416"/>
      <c r="AK142" s="416"/>
      <c r="AL142" s="416"/>
      <c r="AM142" s="416"/>
      <c r="AN142" s="416"/>
      <c r="AO142" s="416"/>
      <c r="AP142" s="416"/>
      <c r="AQ142" s="416"/>
      <c r="AR142" s="416"/>
      <c r="AS142" s="416"/>
      <c r="AT142" s="416"/>
      <c r="AU142" s="416"/>
      <c r="AV142" s="416"/>
      <c r="AW142" s="416"/>
      <c r="AX142" s="416"/>
      <c r="AY142" s="416"/>
      <c r="AZ142" s="416"/>
      <c r="BA142" s="416"/>
      <c r="BB142" s="416"/>
      <c r="BC142" s="416"/>
      <c r="BD142" s="416"/>
      <c r="BE142" s="416"/>
      <c r="BF142" s="416"/>
      <c r="BG142" s="416"/>
      <c r="BH142" s="416"/>
      <c r="BI142" s="416"/>
      <c r="BJ142" s="416"/>
      <c r="BK142" s="416"/>
      <c r="BL142" s="416"/>
      <c r="BM142" s="416"/>
      <c r="BN142" s="416"/>
      <c r="BO142" s="416"/>
      <c r="BP142" s="416"/>
      <c r="BQ142" s="489"/>
    </row>
    <row r="143" spans="2:69">
      <c r="B143" s="373"/>
      <c r="C143" s="430"/>
      <c r="D143" s="430"/>
      <c r="E143" s="383"/>
      <c r="F143" s="383"/>
      <c r="G143" s="383"/>
      <c r="H143" s="383"/>
      <c r="I143" s="383"/>
      <c r="J143" s="383"/>
      <c r="K143" s="383"/>
      <c r="L143" s="383"/>
      <c r="M143" s="383"/>
      <c r="N143" s="383"/>
      <c r="O143" s="383"/>
      <c r="P143" s="383"/>
      <c r="Q143" s="383"/>
      <c r="R143" s="383"/>
      <c r="S143" s="383"/>
      <c r="T143" s="383"/>
      <c r="U143" s="383"/>
      <c r="V143" s="383"/>
      <c r="W143" s="383"/>
      <c r="X143" s="383"/>
      <c r="Y143" s="383"/>
      <c r="Z143" s="383"/>
      <c r="AA143" s="383"/>
      <c r="AB143" s="383"/>
      <c r="AC143" s="383"/>
      <c r="AD143" s="383"/>
      <c r="AE143" s="383"/>
      <c r="AF143" s="383"/>
      <c r="AG143" s="383"/>
      <c r="AH143" s="383"/>
      <c r="AI143" s="383"/>
      <c r="AJ143" s="383"/>
      <c r="AK143" s="383"/>
      <c r="AL143" s="383"/>
      <c r="AM143" s="383"/>
      <c r="AN143" s="383"/>
      <c r="AO143" s="383"/>
      <c r="AP143" s="383"/>
      <c r="AQ143" s="383"/>
      <c r="AR143" s="383"/>
      <c r="AS143" s="383"/>
      <c r="AT143" s="383"/>
      <c r="AU143" s="383"/>
      <c r="AV143" s="383"/>
      <c r="AW143" s="383"/>
      <c r="AX143" s="383"/>
      <c r="AY143" s="383"/>
      <c r="AZ143" s="383"/>
      <c r="BA143" s="383"/>
      <c r="BB143" s="383"/>
      <c r="BC143" s="383"/>
      <c r="BD143" s="383"/>
      <c r="BE143" s="383"/>
      <c r="BF143" s="383"/>
      <c r="BG143" s="383"/>
      <c r="BH143" s="383"/>
      <c r="BI143" s="383"/>
      <c r="BJ143" s="383"/>
      <c r="BK143" s="383"/>
      <c r="BL143" s="383"/>
      <c r="BM143" s="383"/>
      <c r="BN143" s="383"/>
      <c r="BO143" s="383"/>
      <c r="BP143" s="383"/>
      <c r="BQ143" s="485"/>
    </row>
    <row r="144" spans="2:69">
      <c r="B144" s="373"/>
      <c r="C144" s="430"/>
      <c r="D144" s="430"/>
      <c r="E144" s="383"/>
      <c r="F144" s="383"/>
      <c r="G144" s="383"/>
      <c r="H144" s="383"/>
      <c r="I144" s="383"/>
      <c r="J144" s="383"/>
      <c r="K144" s="383"/>
      <c r="L144" s="383"/>
      <c r="M144" s="383"/>
      <c r="N144" s="383"/>
      <c r="O144" s="383"/>
      <c r="P144" s="383"/>
      <c r="Q144" s="383"/>
      <c r="R144" s="383"/>
      <c r="S144" s="383"/>
      <c r="T144" s="383"/>
      <c r="U144" s="383"/>
      <c r="V144" s="383"/>
      <c r="W144" s="383"/>
      <c r="X144" s="383"/>
      <c r="Y144" s="383"/>
      <c r="Z144" s="383"/>
      <c r="AA144" s="383"/>
      <c r="AB144" s="383"/>
      <c r="AC144" s="383"/>
      <c r="AD144" s="383"/>
      <c r="AE144" s="383"/>
      <c r="AF144" s="383"/>
      <c r="AG144" s="383"/>
      <c r="AH144" s="383"/>
      <c r="AI144" s="383"/>
      <c r="AJ144" s="383"/>
      <c r="AK144" s="383"/>
      <c r="AL144" s="383"/>
      <c r="AM144" s="383"/>
      <c r="AN144" s="383"/>
      <c r="AO144" s="383"/>
      <c r="AP144" s="383"/>
      <c r="AQ144" s="383"/>
      <c r="AR144" s="383"/>
      <c r="AS144" s="383"/>
      <c r="AT144" s="383"/>
      <c r="AU144" s="383"/>
      <c r="AV144" s="383"/>
      <c r="AW144" s="383"/>
      <c r="AX144" s="383"/>
      <c r="AY144" s="383"/>
      <c r="AZ144" s="383"/>
      <c r="BA144" s="383"/>
      <c r="BB144" s="383"/>
      <c r="BC144" s="383"/>
      <c r="BD144" s="383"/>
      <c r="BE144" s="383"/>
      <c r="BF144" s="383"/>
      <c r="BG144" s="383"/>
      <c r="BH144" s="383"/>
      <c r="BI144" s="383"/>
      <c r="BJ144" s="383"/>
      <c r="BK144" s="383"/>
      <c r="BL144" s="383"/>
      <c r="BM144" s="383"/>
      <c r="BN144" s="383"/>
      <c r="BO144" s="383"/>
      <c r="BP144" s="383"/>
      <c r="BQ144" s="485"/>
    </row>
    <row r="145" spans="2:69">
      <c r="B145" s="373"/>
      <c r="C145" s="459" t="s">
        <v>306</v>
      </c>
      <c r="D145" s="459"/>
      <c r="E145" s="383"/>
      <c r="F145" s="383"/>
      <c r="G145" s="383"/>
      <c r="H145" s="383"/>
      <c r="I145" s="383"/>
      <c r="J145" s="383"/>
      <c r="K145" s="383"/>
      <c r="L145" s="383"/>
      <c r="M145" s="383"/>
      <c r="N145" s="383"/>
      <c r="O145" s="383"/>
      <c r="P145" s="383"/>
      <c r="Q145" s="383"/>
      <c r="R145" s="383"/>
      <c r="S145" s="383"/>
      <c r="T145" s="383"/>
      <c r="U145" s="383"/>
      <c r="V145" s="383"/>
      <c r="W145" s="383"/>
      <c r="X145" s="383"/>
      <c r="Y145" s="383"/>
      <c r="Z145" s="383"/>
      <c r="AA145" s="383"/>
      <c r="AB145" s="383"/>
      <c r="AC145" s="383"/>
      <c r="AD145" s="383"/>
      <c r="AE145" s="383"/>
      <c r="AF145" s="383"/>
      <c r="AG145" s="383"/>
      <c r="AH145" s="383"/>
      <c r="AI145" s="383"/>
      <c r="AJ145" s="383"/>
      <c r="AK145" s="383"/>
      <c r="AL145" s="383"/>
      <c r="AM145" s="383"/>
      <c r="AN145" s="383"/>
      <c r="AO145" s="383"/>
      <c r="AP145" s="383"/>
      <c r="AQ145" s="383"/>
      <c r="AR145" s="383"/>
      <c r="AS145" s="383"/>
      <c r="AT145" s="383"/>
      <c r="AU145" s="383"/>
      <c r="AV145" s="383"/>
      <c r="AW145" s="383"/>
      <c r="AX145" s="383"/>
      <c r="AY145" s="383"/>
      <c r="AZ145" s="383"/>
      <c r="BA145" s="383"/>
      <c r="BB145" s="383"/>
      <c r="BC145" s="383"/>
      <c r="BD145" s="383"/>
      <c r="BE145" s="383"/>
      <c r="BF145" s="383"/>
      <c r="BG145" s="383"/>
      <c r="BH145" s="383"/>
      <c r="BI145" s="383"/>
      <c r="BJ145" s="383"/>
      <c r="BK145" s="383"/>
      <c r="BL145" s="383"/>
      <c r="BM145" s="383"/>
      <c r="BN145" s="383"/>
      <c r="BO145" s="383"/>
      <c r="BP145" s="383"/>
      <c r="BQ145" s="485"/>
    </row>
    <row r="146" spans="2:69" s="460" customFormat="1">
      <c r="B146" s="373"/>
      <c r="C146" s="418" t="str">
        <f>Gastos!B56</f>
        <v>Terreno</v>
      </c>
      <c r="D146" s="418"/>
      <c r="E146" s="383">
        <f>E156+E166</f>
        <v>0</v>
      </c>
      <c r="F146" s="383">
        <f t="shared" ref="F146:F152" si="121">E146+F156+F166</f>
        <v>0</v>
      </c>
      <c r="G146" s="383">
        <f t="shared" ref="G146:BP150" si="122">F146+G156+G166</f>
        <v>0</v>
      </c>
      <c r="H146" s="383">
        <f t="shared" si="122"/>
        <v>0</v>
      </c>
      <c r="I146" s="383">
        <f t="shared" si="122"/>
        <v>0</v>
      </c>
      <c r="J146" s="383">
        <f t="shared" si="122"/>
        <v>0</v>
      </c>
      <c r="K146" s="383">
        <f t="shared" si="122"/>
        <v>0</v>
      </c>
      <c r="L146" s="383">
        <f t="shared" si="122"/>
        <v>0</v>
      </c>
      <c r="M146" s="383">
        <f t="shared" si="122"/>
        <v>0</v>
      </c>
      <c r="N146" s="383">
        <f t="shared" si="122"/>
        <v>0</v>
      </c>
      <c r="O146" s="383">
        <f t="shared" si="122"/>
        <v>0</v>
      </c>
      <c r="P146" s="383">
        <f t="shared" si="122"/>
        <v>0</v>
      </c>
      <c r="Q146" s="383">
        <f>P146</f>
        <v>0</v>
      </c>
      <c r="R146" s="383">
        <f t="shared" ref="R146:R152" si="123">P146+R156+R166</f>
        <v>0</v>
      </c>
      <c r="S146" s="383">
        <f t="shared" si="122"/>
        <v>0</v>
      </c>
      <c r="T146" s="383">
        <f t="shared" si="122"/>
        <v>0</v>
      </c>
      <c r="U146" s="383">
        <f t="shared" si="122"/>
        <v>0</v>
      </c>
      <c r="V146" s="383">
        <f t="shared" si="122"/>
        <v>0</v>
      </c>
      <c r="W146" s="383">
        <f t="shared" si="122"/>
        <v>0</v>
      </c>
      <c r="X146" s="383">
        <f t="shared" si="122"/>
        <v>0</v>
      </c>
      <c r="Y146" s="383">
        <f t="shared" si="122"/>
        <v>0</v>
      </c>
      <c r="Z146" s="383">
        <f t="shared" si="122"/>
        <v>0</v>
      </c>
      <c r="AA146" s="383">
        <f t="shared" si="122"/>
        <v>0</v>
      </c>
      <c r="AB146" s="383">
        <f t="shared" si="122"/>
        <v>0</v>
      </c>
      <c r="AC146" s="383">
        <f t="shared" si="122"/>
        <v>0</v>
      </c>
      <c r="AD146" s="383">
        <f>AC146</f>
        <v>0</v>
      </c>
      <c r="AE146" s="383">
        <f t="shared" ref="AE146:AE152" si="124">AC146+AE156+AE166</f>
        <v>0</v>
      </c>
      <c r="AF146" s="383">
        <f t="shared" si="122"/>
        <v>0</v>
      </c>
      <c r="AG146" s="383">
        <f t="shared" si="122"/>
        <v>0</v>
      </c>
      <c r="AH146" s="383">
        <f t="shared" si="122"/>
        <v>0</v>
      </c>
      <c r="AI146" s="383">
        <f t="shared" si="122"/>
        <v>0</v>
      </c>
      <c r="AJ146" s="383">
        <f t="shared" si="122"/>
        <v>0</v>
      </c>
      <c r="AK146" s="383">
        <f t="shared" si="122"/>
        <v>0</v>
      </c>
      <c r="AL146" s="383">
        <f t="shared" si="122"/>
        <v>0</v>
      </c>
      <c r="AM146" s="383">
        <f t="shared" si="122"/>
        <v>0</v>
      </c>
      <c r="AN146" s="383">
        <f t="shared" si="122"/>
        <v>0</v>
      </c>
      <c r="AO146" s="383">
        <f t="shared" si="122"/>
        <v>0</v>
      </c>
      <c r="AP146" s="383">
        <f t="shared" si="122"/>
        <v>0</v>
      </c>
      <c r="AQ146" s="383">
        <f>AP146</f>
        <v>0</v>
      </c>
      <c r="AR146" s="383">
        <f t="shared" ref="AR146:AR152" si="125">AP146+AR156+AR166</f>
        <v>0</v>
      </c>
      <c r="AS146" s="383">
        <f t="shared" si="122"/>
        <v>0</v>
      </c>
      <c r="AT146" s="383">
        <f t="shared" si="122"/>
        <v>0</v>
      </c>
      <c r="AU146" s="383">
        <f t="shared" si="122"/>
        <v>0</v>
      </c>
      <c r="AV146" s="383">
        <f t="shared" si="122"/>
        <v>0</v>
      </c>
      <c r="AW146" s="383">
        <f t="shared" si="122"/>
        <v>0</v>
      </c>
      <c r="AX146" s="383">
        <f t="shared" si="122"/>
        <v>0</v>
      </c>
      <c r="AY146" s="383">
        <f t="shared" si="122"/>
        <v>0</v>
      </c>
      <c r="AZ146" s="383">
        <f t="shared" si="122"/>
        <v>0</v>
      </c>
      <c r="BA146" s="383">
        <f t="shared" si="122"/>
        <v>0</v>
      </c>
      <c r="BB146" s="383">
        <f t="shared" si="122"/>
        <v>0</v>
      </c>
      <c r="BC146" s="383">
        <f t="shared" si="122"/>
        <v>0</v>
      </c>
      <c r="BD146" s="383">
        <f>BC146</f>
        <v>0</v>
      </c>
      <c r="BE146" s="383">
        <f t="shared" ref="BE146:BE152" si="126">BC146+BE156+BE166</f>
        <v>0</v>
      </c>
      <c r="BF146" s="383">
        <f t="shared" si="122"/>
        <v>0</v>
      </c>
      <c r="BG146" s="383">
        <f t="shared" si="122"/>
        <v>0</v>
      </c>
      <c r="BH146" s="383">
        <f t="shared" si="122"/>
        <v>0</v>
      </c>
      <c r="BI146" s="383">
        <f t="shared" si="122"/>
        <v>0</v>
      </c>
      <c r="BJ146" s="383">
        <f t="shared" si="122"/>
        <v>0</v>
      </c>
      <c r="BK146" s="383">
        <f t="shared" si="122"/>
        <v>0</v>
      </c>
      <c r="BL146" s="383">
        <f t="shared" si="122"/>
        <v>0</v>
      </c>
      <c r="BM146" s="383">
        <f t="shared" si="122"/>
        <v>0</v>
      </c>
      <c r="BN146" s="383">
        <f t="shared" si="122"/>
        <v>0</v>
      </c>
      <c r="BO146" s="383">
        <f t="shared" si="122"/>
        <v>0</v>
      </c>
      <c r="BP146" s="383">
        <f t="shared" si="122"/>
        <v>0</v>
      </c>
      <c r="BQ146" s="485">
        <f>BP146</f>
        <v>0</v>
      </c>
    </row>
    <row r="147" spans="2:69" s="460" customFormat="1">
      <c r="B147" s="373"/>
      <c r="C147" s="418" t="str">
        <f>Gastos!B57</f>
        <v>Edificio</v>
      </c>
      <c r="D147" s="418"/>
      <c r="E147" s="383">
        <f t="shared" ref="E147:E152" si="127">E157+E167</f>
        <v>0</v>
      </c>
      <c r="F147" s="383">
        <f t="shared" si="121"/>
        <v>0</v>
      </c>
      <c r="G147" s="383">
        <f t="shared" ref="G147:V147" si="128">F147+G157+G167</f>
        <v>0</v>
      </c>
      <c r="H147" s="383">
        <f t="shared" si="128"/>
        <v>0</v>
      </c>
      <c r="I147" s="383">
        <f t="shared" si="128"/>
        <v>0</v>
      </c>
      <c r="J147" s="383">
        <f t="shared" si="128"/>
        <v>0</v>
      </c>
      <c r="K147" s="383">
        <f t="shared" si="128"/>
        <v>0</v>
      </c>
      <c r="L147" s="383">
        <f t="shared" si="128"/>
        <v>0</v>
      </c>
      <c r="M147" s="383">
        <f t="shared" si="128"/>
        <v>0</v>
      </c>
      <c r="N147" s="383">
        <f t="shared" si="128"/>
        <v>0</v>
      </c>
      <c r="O147" s="383">
        <f t="shared" si="128"/>
        <v>0</v>
      </c>
      <c r="P147" s="383">
        <f t="shared" si="128"/>
        <v>0</v>
      </c>
      <c r="Q147" s="383">
        <f t="shared" ref="Q147:Q153" si="129">P147</f>
        <v>0</v>
      </c>
      <c r="R147" s="383">
        <f t="shared" si="123"/>
        <v>0</v>
      </c>
      <c r="S147" s="383">
        <f t="shared" si="128"/>
        <v>0</v>
      </c>
      <c r="T147" s="383">
        <f t="shared" si="128"/>
        <v>0</v>
      </c>
      <c r="U147" s="383">
        <f t="shared" si="128"/>
        <v>0</v>
      </c>
      <c r="V147" s="383">
        <f t="shared" si="128"/>
        <v>0</v>
      </c>
      <c r="W147" s="383">
        <f t="shared" si="122"/>
        <v>0</v>
      </c>
      <c r="X147" s="383">
        <f t="shared" si="122"/>
        <v>0</v>
      </c>
      <c r="Y147" s="383">
        <f t="shared" si="122"/>
        <v>0</v>
      </c>
      <c r="Z147" s="383">
        <f t="shared" si="122"/>
        <v>0</v>
      </c>
      <c r="AA147" s="383">
        <f t="shared" si="122"/>
        <v>0</v>
      </c>
      <c r="AB147" s="383">
        <f t="shared" si="122"/>
        <v>0</v>
      </c>
      <c r="AC147" s="383">
        <f t="shared" si="122"/>
        <v>0</v>
      </c>
      <c r="AD147" s="383">
        <f t="shared" ref="AD147:AD153" si="130">AC147</f>
        <v>0</v>
      </c>
      <c r="AE147" s="383">
        <f t="shared" si="124"/>
        <v>0</v>
      </c>
      <c r="AF147" s="383">
        <f t="shared" si="122"/>
        <v>0</v>
      </c>
      <c r="AG147" s="383">
        <f t="shared" si="122"/>
        <v>0</v>
      </c>
      <c r="AH147" s="383">
        <f t="shared" si="122"/>
        <v>0</v>
      </c>
      <c r="AI147" s="383">
        <f t="shared" si="122"/>
        <v>0</v>
      </c>
      <c r="AJ147" s="383">
        <f t="shared" si="122"/>
        <v>0</v>
      </c>
      <c r="AK147" s="383">
        <f t="shared" si="122"/>
        <v>0</v>
      </c>
      <c r="AL147" s="383">
        <f t="shared" si="122"/>
        <v>0</v>
      </c>
      <c r="AM147" s="383">
        <f t="shared" si="122"/>
        <v>0</v>
      </c>
      <c r="AN147" s="383">
        <f t="shared" si="122"/>
        <v>0</v>
      </c>
      <c r="AO147" s="383">
        <f t="shared" si="122"/>
        <v>0</v>
      </c>
      <c r="AP147" s="383">
        <f t="shared" si="122"/>
        <v>0</v>
      </c>
      <c r="AQ147" s="383">
        <f t="shared" ref="AQ147:AQ153" si="131">AP147</f>
        <v>0</v>
      </c>
      <c r="AR147" s="383">
        <f t="shared" si="125"/>
        <v>0</v>
      </c>
      <c r="AS147" s="383">
        <f t="shared" si="122"/>
        <v>0</v>
      </c>
      <c r="AT147" s="383">
        <f t="shared" si="122"/>
        <v>0</v>
      </c>
      <c r="AU147" s="383">
        <f t="shared" si="122"/>
        <v>0</v>
      </c>
      <c r="AV147" s="383">
        <f t="shared" si="122"/>
        <v>0</v>
      </c>
      <c r="AW147" s="383">
        <f t="shared" si="122"/>
        <v>0</v>
      </c>
      <c r="AX147" s="383">
        <f t="shared" si="122"/>
        <v>0</v>
      </c>
      <c r="AY147" s="383">
        <f t="shared" si="122"/>
        <v>0</v>
      </c>
      <c r="AZ147" s="383">
        <f t="shared" si="122"/>
        <v>0</v>
      </c>
      <c r="BA147" s="383">
        <f t="shared" si="122"/>
        <v>0</v>
      </c>
      <c r="BB147" s="383">
        <f t="shared" si="122"/>
        <v>0</v>
      </c>
      <c r="BC147" s="383">
        <f t="shared" si="122"/>
        <v>0</v>
      </c>
      <c r="BD147" s="383">
        <f t="shared" ref="BD147:BD153" si="132">BC147</f>
        <v>0</v>
      </c>
      <c r="BE147" s="383">
        <f t="shared" si="126"/>
        <v>0</v>
      </c>
      <c r="BF147" s="383">
        <f t="shared" si="122"/>
        <v>0</v>
      </c>
      <c r="BG147" s="383">
        <f t="shared" si="122"/>
        <v>0</v>
      </c>
      <c r="BH147" s="383">
        <f t="shared" si="122"/>
        <v>0</v>
      </c>
      <c r="BI147" s="383">
        <f t="shared" si="122"/>
        <v>0</v>
      </c>
      <c r="BJ147" s="383">
        <f t="shared" si="122"/>
        <v>0</v>
      </c>
      <c r="BK147" s="383">
        <f t="shared" si="122"/>
        <v>0</v>
      </c>
      <c r="BL147" s="383">
        <f t="shared" si="122"/>
        <v>0</v>
      </c>
      <c r="BM147" s="383">
        <f t="shared" si="122"/>
        <v>0</v>
      </c>
      <c r="BN147" s="383">
        <f t="shared" si="122"/>
        <v>0</v>
      </c>
      <c r="BO147" s="383">
        <f t="shared" si="122"/>
        <v>0</v>
      </c>
      <c r="BP147" s="383">
        <f t="shared" si="122"/>
        <v>0</v>
      </c>
      <c r="BQ147" s="485">
        <f t="shared" ref="BQ147:BQ153" si="133">BP147</f>
        <v>0</v>
      </c>
    </row>
    <row r="148" spans="2:69" s="460" customFormat="1">
      <c r="B148" s="373"/>
      <c r="C148" s="418" t="str">
        <f>Gastos!B58</f>
        <v>Comunicaciones</v>
      </c>
      <c r="D148" s="418"/>
      <c r="E148" s="383">
        <f t="shared" si="127"/>
        <v>0</v>
      </c>
      <c r="F148" s="383">
        <f t="shared" si="121"/>
        <v>0</v>
      </c>
      <c r="G148" s="383">
        <f t="shared" si="122"/>
        <v>0</v>
      </c>
      <c r="H148" s="383">
        <f t="shared" si="122"/>
        <v>0</v>
      </c>
      <c r="I148" s="383">
        <f t="shared" si="122"/>
        <v>0</v>
      </c>
      <c r="J148" s="383">
        <f t="shared" si="122"/>
        <v>0</v>
      </c>
      <c r="K148" s="383">
        <f t="shared" si="122"/>
        <v>0</v>
      </c>
      <c r="L148" s="383">
        <f t="shared" si="122"/>
        <v>0</v>
      </c>
      <c r="M148" s="383">
        <f t="shared" si="122"/>
        <v>0</v>
      </c>
      <c r="N148" s="383">
        <f t="shared" si="122"/>
        <v>0</v>
      </c>
      <c r="O148" s="383">
        <f t="shared" si="122"/>
        <v>0</v>
      </c>
      <c r="P148" s="383">
        <f t="shared" si="122"/>
        <v>0</v>
      </c>
      <c r="Q148" s="383">
        <f t="shared" si="129"/>
        <v>0</v>
      </c>
      <c r="R148" s="383">
        <f t="shared" si="123"/>
        <v>0</v>
      </c>
      <c r="S148" s="383">
        <f t="shared" si="122"/>
        <v>0</v>
      </c>
      <c r="T148" s="383">
        <f t="shared" si="122"/>
        <v>0</v>
      </c>
      <c r="U148" s="383">
        <f t="shared" si="122"/>
        <v>0</v>
      </c>
      <c r="V148" s="383">
        <f t="shared" si="122"/>
        <v>0</v>
      </c>
      <c r="W148" s="383">
        <f t="shared" si="122"/>
        <v>0</v>
      </c>
      <c r="X148" s="383">
        <f t="shared" si="122"/>
        <v>0</v>
      </c>
      <c r="Y148" s="383">
        <f t="shared" si="122"/>
        <v>0</v>
      </c>
      <c r="Z148" s="383">
        <f t="shared" si="122"/>
        <v>0</v>
      </c>
      <c r="AA148" s="383">
        <f t="shared" si="122"/>
        <v>0</v>
      </c>
      <c r="AB148" s="383">
        <f t="shared" si="122"/>
        <v>0</v>
      </c>
      <c r="AC148" s="383">
        <f t="shared" si="122"/>
        <v>0</v>
      </c>
      <c r="AD148" s="383">
        <f t="shared" si="130"/>
        <v>0</v>
      </c>
      <c r="AE148" s="383">
        <f t="shared" si="124"/>
        <v>0</v>
      </c>
      <c r="AF148" s="383">
        <f t="shared" si="122"/>
        <v>0</v>
      </c>
      <c r="AG148" s="383">
        <f t="shared" si="122"/>
        <v>0</v>
      </c>
      <c r="AH148" s="383">
        <f t="shared" si="122"/>
        <v>0</v>
      </c>
      <c r="AI148" s="383">
        <f t="shared" si="122"/>
        <v>0</v>
      </c>
      <c r="AJ148" s="383">
        <f t="shared" si="122"/>
        <v>0</v>
      </c>
      <c r="AK148" s="383">
        <f t="shared" si="122"/>
        <v>0</v>
      </c>
      <c r="AL148" s="383">
        <f t="shared" si="122"/>
        <v>0</v>
      </c>
      <c r="AM148" s="383">
        <f t="shared" si="122"/>
        <v>0</v>
      </c>
      <c r="AN148" s="383">
        <f t="shared" si="122"/>
        <v>0</v>
      </c>
      <c r="AO148" s="383">
        <f t="shared" si="122"/>
        <v>0</v>
      </c>
      <c r="AP148" s="383">
        <f t="shared" si="122"/>
        <v>0</v>
      </c>
      <c r="AQ148" s="383">
        <f t="shared" si="131"/>
        <v>0</v>
      </c>
      <c r="AR148" s="383">
        <f t="shared" si="125"/>
        <v>0</v>
      </c>
      <c r="AS148" s="383">
        <f t="shared" si="122"/>
        <v>0</v>
      </c>
      <c r="AT148" s="383">
        <f t="shared" si="122"/>
        <v>0</v>
      </c>
      <c r="AU148" s="383">
        <f t="shared" si="122"/>
        <v>0</v>
      </c>
      <c r="AV148" s="383">
        <f t="shared" si="122"/>
        <v>0</v>
      </c>
      <c r="AW148" s="383">
        <f t="shared" si="122"/>
        <v>0</v>
      </c>
      <c r="AX148" s="383">
        <f t="shared" si="122"/>
        <v>0</v>
      </c>
      <c r="AY148" s="383">
        <f t="shared" si="122"/>
        <v>0</v>
      </c>
      <c r="AZ148" s="383">
        <f t="shared" si="122"/>
        <v>0</v>
      </c>
      <c r="BA148" s="383">
        <f t="shared" si="122"/>
        <v>0</v>
      </c>
      <c r="BB148" s="383">
        <f t="shared" si="122"/>
        <v>0</v>
      </c>
      <c r="BC148" s="383">
        <f t="shared" si="122"/>
        <v>0</v>
      </c>
      <c r="BD148" s="383">
        <f t="shared" si="132"/>
        <v>0</v>
      </c>
      <c r="BE148" s="383">
        <f t="shared" si="126"/>
        <v>0</v>
      </c>
      <c r="BF148" s="383">
        <f t="shared" si="122"/>
        <v>0</v>
      </c>
      <c r="BG148" s="383">
        <f t="shared" si="122"/>
        <v>0</v>
      </c>
      <c r="BH148" s="383">
        <f t="shared" si="122"/>
        <v>0</v>
      </c>
      <c r="BI148" s="383">
        <f t="shared" si="122"/>
        <v>0</v>
      </c>
      <c r="BJ148" s="383">
        <f t="shared" si="122"/>
        <v>0</v>
      </c>
      <c r="BK148" s="383">
        <f t="shared" si="122"/>
        <v>0</v>
      </c>
      <c r="BL148" s="383">
        <f t="shared" si="122"/>
        <v>0</v>
      </c>
      <c r="BM148" s="383">
        <f t="shared" si="122"/>
        <v>0</v>
      </c>
      <c r="BN148" s="383">
        <f t="shared" si="122"/>
        <v>0</v>
      </c>
      <c r="BO148" s="383">
        <f t="shared" si="122"/>
        <v>0</v>
      </c>
      <c r="BP148" s="383">
        <f t="shared" si="122"/>
        <v>0</v>
      </c>
      <c r="BQ148" s="485">
        <f t="shared" si="133"/>
        <v>0</v>
      </c>
    </row>
    <row r="149" spans="2:69" s="460" customFormat="1">
      <c r="B149" s="373"/>
      <c r="C149" s="418" t="str">
        <f>Gastos!B59</f>
        <v>Mobiliario y equipo</v>
      </c>
      <c r="D149" s="418"/>
      <c r="E149" s="383">
        <f t="shared" si="127"/>
        <v>0</v>
      </c>
      <c r="F149" s="383">
        <f t="shared" si="121"/>
        <v>0</v>
      </c>
      <c r="G149" s="383">
        <f t="shared" si="122"/>
        <v>0</v>
      </c>
      <c r="H149" s="383">
        <f t="shared" si="122"/>
        <v>0</v>
      </c>
      <c r="I149" s="383">
        <f t="shared" si="122"/>
        <v>0</v>
      </c>
      <c r="J149" s="383">
        <f t="shared" si="122"/>
        <v>0</v>
      </c>
      <c r="K149" s="383">
        <f t="shared" si="122"/>
        <v>0</v>
      </c>
      <c r="L149" s="383">
        <f t="shared" si="122"/>
        <v>0</v>
      </c>
      <c r="M149" s="383">
        <f t="shared" si="122"/>
        <v>0</v>
      </c>
      <c r="N149" s="383">
        <f t="shared" si="122"/>
        <v>0</v>
      </c>
      <c r="O149" s="383">
        <f t="shared" si="122"/>
        <v>0</v>
      </c>
      <c r="P149" s="383">
        <f t="shared" si="122"/>
        <v>0</v>
      </c>
      <c r="Q149" s="383">
        <f t="shared" si="129"/>
        <v>0</v>
      </c>
      <c r="R149" s="383">
        <f t="shared" si="123"/>
        <v>0</v>
      </c>
      <c r="S149" s="383">
        <f t="shared" si="122"/>
        <v>0</v>
      </c>
      <c r="T149" s="383">
        <f t="shared" si="122"/>
        <v>0</v>
      </c>
      <c r="U149" s="383">
        <f t="shared" si="122"/>
        <v>0</v>
      </c>
      <c r="V149" s="383">
        <f t="shared" si="122"/>
        <v>0</v>
      </c>
      <c r="W149" s="383">
        <f t="shared" si="122"/>
        <v>0</v>
      </c>
      <c r="X149" s="383">
        <f t="shared" si="122"/>
        <v>0</v>
      </c>
      <c r="Y149" s="383">
        <f t="shared" si="122"/>
        <v>0</v>
      </c>
      <c r="Z149" s="383">
        <f t="shared" si="122"/>
        <v>0</v>
      </c>
      <c r="AA149" s="383">
        <f t="shared" si="122"/>
        <v>0</v>
      </c>
      <c r="AB149" s="383">
        <f t="shared" si="122"/>
        <v>0</v>
      </c>
      <c r="AC149" s="383">
        <f t="shared" si="122"/>
        <v>0</v>
      </c>
      <c r="AD149" s="383">
        <f t="shared" si="130"/>
        <v>0</v>
      </c>
      <c r="AE149" s="383">
        <f t="shared" si="124"/>
        <v>0</v>
      </c>
      <c r="AF149" s="383">
        <f t="shared" si="122"/>
        <v>0</v>
      </c>
      <c r="AG149" s="383">
        <f t="shared" si="122"/>
        <v>0</v>
      </c>
      <c r="AH149" s="383">
        <f t="shared" si="122"/>
        <v>0</v>
      </c>
      <c r="AI149" s="383">
        <f t="shared" si="122"/>
        <v>0</v>
      </c>
      <c r="AJ149" s="383">
        <f t="shared" si="122"/>
        <v>0</v>
      </c>
      <c r="AK149" s="383">
        <f t="shared" si="122"/>
        <v>0</v>
      </c>
      <c r="AL149" s="383">
        <f t="shared" si="122"/>
        <v>0</v>
      </c>
      <c r="AM149" s="383">
        <f t="shared" si="122"/>
        <v>0</v>
      </c>
      <c r="AN149" s="383">
        <f t="shared" si="122"/>
        <v>0</v>
      </c>
      <c r="AO149" s="383">
        <f t="shared" si="122"/>
        <v>0</v>
      </c>
      <c r="AP149" s="383">
        <f t="shared" si="122"/>
        <v>0</v>
      </c>
      <c r="AQ149" s="383">
        <f t="shared" si="131"/>
        <v>0</v>
      </c>
      <c r="AR149" s="383">
        <f t="shared" si="125"/>
        <v>0</v>
      </c>
      <c r="AS149" s="383">
        <f t="shared" si="122"/>
        <v>0</v>
      </c>
      <c r="AT149" s="383">
        <f t="shared" si="122"/>
        <v>0</v>
      </c>
      <c r="AU149" s="383">
        <f t="shared" si="122"/>
        <v>0</v>
      </c>
      <c r="AV149" s="383">
        <f t="shared" si="122"/>
        <v>0</v>
      </c>
      <c r="AW149" s="383">
        <f t="shared" si="122"/>
        <v>0</v>
      </c>
      <c r="AX149" s="383">
        <f t="shared" si="122"/>
        <v>0</v>
      </c>
      <c r="AY149" s="383">
        <f t="shared" si="122"/>
        <v>0</v>
      </c>
      <c r="AZ149" s="383">
        <f t="shared" si="122"/>
        <v>0</v>
      </c>
      <c r="BA149" s="383">
        <f t="shared" si="122"/>
        <v>0</v>
      </c>
      <c r="BB149" s="383">
        <f t="shared" si="122"/>
        <v>0</v>
      </c>
      <c r="BC149" s="383">
        <f t="shared" si="122"/>
        <v>0</v>
      </c>
      <c r="BD149" s="383">
        <f t="shared" si="132"/>
        <v>0</v>
      </c>
      <c r="BE149" s="383">
        <f t="shared" si="126"/>
        <v>0</v>
      </c>
      <c r="BF149" s="383">
        <f t="shared" si="122"/>
        <v>0</v>
      </c>
      <c r="BG149" s="383">
        <f t="shared" si="122"/>
        <v>0</v>
      </c>
      <c r="BH149" s="383">
        <f t="shared" si="122"/>
        <v>0</v>
      </c>
      <c r="BI149" s="383">
        <f t="shared" si="122"/>
        <v>0</v>
      </c>
      <c r="BJ149" s="383">
        <f t="shared" si="122"/>
        <v>0</v>
      </c>
      <c r="BK149" s="383">
        <f t="shared" si="122"/>
        <v>0</v>
      </c>
      <c r="BL149" s="383">
        <f t="shared" si="122"/>
        <v>0</v>
      </c>
      <c r="BM149" s="383">
        <f t="shared" si="122"/>
        <v>0</v>
      </c>
      <c r="BN149" s="383">
        <f t="shared" si="122"/>
        <v>0</v>
      </c>
      <c r="BO149" s="383">
        <f t="shared" si="122"/>
        <v>0</v>
      </c>
      <c r="BP149" s="383">
        <f t="shared" si="122"/>
        <v>0</v>
      </c>
      <c r="BQ149" s="485">
        <f t="shared" si="133"/>
        <v>0</v>
      </c>
    </row>
    <row r="150" spans="2:69" s="460" customFormat="1">
      <c r="B150" s="373"/>
      <c r="C150" s="418" t="str">
        <f>Gastos!B60</f>
        <v>Acondicionamiento (m²)</v>
      </c>
      <c r="D150" s="418"/>
      <c r="E150" s="383">
        <f t="shared" si="127"/>
        <v>0</v>
      </c>
      <c r="F150" s="383">
        <f t="shared" si="121"/>
        <v>0</v>
      </c>
      <c r="G150" s="383">
        <f t="shared" si="122"/>
        <v>0</v>
      </c>
      <c r="H150" s="383">
        <f t="shared" si="122"/>
        <v>0</v>
      </c>
      <c r="I150" s="383">
        <f t="shared" si="122"/>
        <v>0</v>
      </c>
      <c r="J150" s="383">
        <f t="shared" si="122"/>
        <v>0</v>
      </c>
      <c r="K150" s="383">
        <f t="shared" si="122"/>
        <v>0</v>
      </c>
      <c r="L150" s="383">
        <f t="shared" si="122"/>
        <v>0</v>
      </c>
      <c r="M150" s="383">
        <f t="shared" si="122"/>
        <v>0</v>
      </c>
      <c r="N150" s="383">
        <f t="shared" si="122"/>
        <v>0</v>
      </c>
      <c r="O150" s="383">
        <f t="shared" si="122"/>
        <v>0</v>
      </c>
      <c r="P150" s="383">
        <f t="shared" si="122"/>
        <v>0</v>
      </c>
      <c r="Q150" s="383">
        <f t="shared" si="129"/>
        <v>0</v>
      </c>
      <c r="R150" s="383">
        <f t="shared" si="123"/>
        <v>0</v>
      </c>
      <c r="S150" s="383">
        <f t="shared" si="122"/>
        <v>0</v>
      </c>
      <c r="T150" s="383">
        <f t="shared" si="122"/>
        <v>0</v>
      </c>
      <c r="U150" s="383">
        <f t="shared" si="122"/>
        <v>0</v>
      </c>
      <c r="V150" s="383">
        <f t="shared" si="122"/>
        <v>0</v>
      </c>
      <c r="W150" s="383">
        <f t="shared" si="122"/>
        <v>0</v>
      </c>
      <c r="X150" s="383">
        <f t="shared" si="122"/>
        <v>0</v>
      </c>
      <c r="Y150" s="383">
        <f t="shared" si="122"/>
        <v>0</v>
      </c>
      <c r="Z150" s="383">
        <f t="shared" si="122"/>
        <v>0</v>
      </c>
      <c r="AA150" s="383">
        <f t="shared" si="122"/>
        <v>0</v>
      </c>
      <c r="AB150" s="383">
        <f t="shared" si="122"/>
        <v>0</v>
      </c>
      <c r="AC150" s="383">
        <f t="shared" si="122"/>
        <v>0</v>
      </c>
      <c r="AD150" s="383">
        <f t="shared" si="130"/>
        <v>0</v>
      </c>
      <c r="AE150" s="383">
        <f t="shared" si="124"/>
        <v>0</v>
      </c>
      <c r="AF150" s="383">
        <f t="shared" si="122"/>
        <v>0</v>
      </c>
      <c r="AG150" s="383">
        <f t="shared" si="122"/>
        <v>0</v>
      </c>
      <c r="AH150" s="383">
        <f t="shared" si="122"/>
        <v>0</v>
      </c>
      <c r="AI150" s="383">
        <f t="shared" si="122"/>
        <v>0</v>
      </c>
      <c r="AJ150" s="383">
        <f t="shared" si="122"/>
        <v>0</v>
      </c>
      <c r="AK150" s="383">
        <f t="shared" si="122"/>
        <v>0</v>
      </c>
      <c r="AL150" s="383">
        <f t="shared" si="122"/>
        <v>0</v>
      </c>
      <c r="AM150" s="383">
        <f t="shared" si="122"/>
        <v>0</v>
      </c>
      <c r="AN150" s="383">
        <f t="shared" si="122"/>
        <v>0</v>
      </c>
      <c r="AO150" s="383">
        <f t="shared" si="122"/>
        <v>0</v>
      </c>
      <c r="AP150" s="383">
        <f t="shared" si="122"/>
        <v>0</v>
      </c>
      <c r="AQ150" s="383">
        <f t="shared" si="131"/>
        <v>0</v>
      </c>
      <c r="AR150" s="383">
        <f t="shared" si="125"/>
        <v>0</v>
      </c>
      <c r="AS150" s="383">
        <f t="shared" si="122"/>
        <v>0</v>
      </c>
      <c r="AT150" s="383">
        <f t="shared" si="122"/>
        <v>0</v>
      </c>
      <c r="AU150" s="383">
        <f t="shared" si="122"/>
        <v>0</v>
      </c>
      <c r="AV150" s="383">
        <f t="shared" ref="G150:BP152" si="134">AU150+AV160+AV170</f>
        <v>0</v>
      </c>
      <c r="AW150" s="383">
        <f t="shared" si="134"/>
        <v>0</v>
      </c>
      <c r="AX150" s="383">
        <f t="shared" si="134"/>
        <v>0</v>
      </c>
      <c r="AY150" s="383">
        <f t="shared" si="134"/>
        <v>0</v>
      </c>
      <c r="AZ150" s="383">
        <f t="shared" si="134"/>
        <v>0</v>
      </c>
      <c r="BA150" s="383">
        <f t="shared" si="134"/>
        <v>0</v>
      </c>
      <c r="BB150" s="383">
        <f t="shared" si="134"/>
        <v>0</v>
      </c>
      <c r="BC150" s="383">
        <f t="shared" si="134"/>
        <v>0</v>
      </c>
      <c r="BD150" s="383">
        <f t="shared" si="132"/>
        <v>0</v>
      </c>
      <c r="BE150" s="383">
        <f t="shared" si="126"/>
        <v>0</v>
      </c>
      <c r="BF150" s="383">
        <f t="shared" si="134"/>
        <v>0</v>
      </c>
      <c r="BG150" s="383">
        <f t="shared" si="134"/>
        <v>0</v>
      </c>
      <c r="BH150" s="383">
        <f t="shared" si="134"/>
        <v>0</v>
      </c>
      <c r="BI150" s="383">
        <f t="shared" si="134"/>
        <v>0</v>
      </c>
      <c r="BJ150" s="383">
        <f t="shared" si="134"/>
        <v>0</v>
      </c>
      <c r="BK150" s="383">
        <f t="shared" si="134"/>
        <v>0</v>
      </c>
      <c r="BL150" s="383">
        <f t="shared" si="134"/>
        <v>0</v>
      </c>
      <c r="BM150" s="383">
        <f t="shared" si="134"/>
        <v>0</v>
      </c>
      <c r="BN150" s="383">
        <f t="shared" si="134"/>
        <v>0</v>
      </c>
      <c r="BO150" s="383">
        <f t="shared" si="134"/>
        <v>0</v>
      </c>
      <c r="BP150" s="383">
        <f t="shared" si="134"/>
        <v>0</v>
      </c>
      <c r="BQ150" s="485">
        <f t="shared" si="133"/>
        <v>0</v>
      </c>
    </row>
    <row r="151" spans="2:69" s="460" customFormat="1">
      <c r="B151" s="373"/>
      <c r="C151" s="418" t="str">
        <f>Gastos!B61</f>
        <v>Computadoras y maquinas</v>
      </c>
      <c r="D151" s="418"/>
      <c r="E151" s="383">
        <f t="shared" si="127"/>
        <v>0</v>
      </c>
      <c r="F151" s="383">
        <f t="shared" si="121"/>
        <v>0</v>
      </c>
      <c r="G151" s="383">
        <f t="shared" si="134"/>
        <v>0</v>
      </c>
      <c r="H151" s="383">
        <f t="shared" si="134"/>
        <v>0</v>
      </c>
      <c r="I151" s="383">
        <f t="shared" si="134"/>
        <v>0</v>
      </c>
      <c r="J151" s="383">
        <f t="shared" si="134"/>
        <v>0</v>
      </c>
      <c r="K151" s="383">
        <f t="shared" si="134"/>
        <v>0</v>
      </c>
      <c r="L151" s="383">
        <f t="shared" si="134"/>
        <v>0</v>
      </c>
      <c r="M151" s="383">
        <f t="shared" si="134"/>
        <v>0</v>
      </c>
      <c r="N151" s="383">
        <f t="shared" si="134"/>
        <v>0</v>
      </c>
      <c r="O151" s="383">
        <f t="shared" si="134"/>
        <v>0</v>
      </c>
      <c r="P151" s="383">
        <f t="shared" si="134"/>
        <v>0</v>
      </c>
      <c r="Q151" s="383">
        <f t="shared" si="129"/>
        <v>0</v>
      </c>
      <c r="R151" s="383">
        <f t="shared" si="123"/>
        <v>0</v>
      </c>
      <c r="S151" s="383">
        <f t="shared" si="134"/>
        <v>0</v>
      </c>
      <c r="T151" s="383">
        <f t="shared" si="134"/>
        <v>0</v>
      </c>
      <c r="U151" s="383">
        <f t="shared" si="134"/>
        <v>0</v>
      </c>
      <c r="V151" s="383">
        <f t="shared" si="134"/>
        <v>0</v>
      </c>
      <c r="W151" s="383">
        <f t="shared" si="134"/>
        <v>0</v>
      </c>
      <c r="X151" s="383">
        <f t="shared" si="134"/>
        <v>0</v>
      </c>
      <c r="Y151" s="383">
        <f t="shared" si="134"/>
        <v>0</v>
      </c>
      <c r="Z151" s="383">
        <f t="shared" si="134"/>
        <v>0</v>
      </c>
      <c r="AA151" s="383">
        <f t="shared" si="134"/>
        <v>0</v>
      </c>
      <c r="AB151" s="383">
        <f t="shared" si="134"/>
        <v>0</v>
      </c>
      <c r="AC151" s="383">
        <f t="shared" si="134"/>
        <v>0</v>
      </c>
      <c r="AD151" s="383">
        <f t="shared" si="130"/>
        <v>0</v>
      </c>
      <c r="AE151" s="383">
        <f t="shared" si="124"/>
        <v>0</v>
      </c>
      <c r="AF151" s="383">
        <f t="shared" si="134"/>
        <v>0</v>
      </c>
      <c r="AG151" s="383">
        <f t="shared" si="134"/>
        <v>0</v>
      </c>
      <c r="AH151" s="383">
        <f t="shared" si="134"/>
        <v>0</v>
      </c>
      <c r="AI151" s="383">
        <f t="shared" si="134"/>
        <v>0</v>
      </c>
      <c r="AJ151" s="383">
        <f t="shared" si="134"/>
        <v>0</v>
      </c>
      <c r="AK151" s="383">
        <f t="shared" si="134"/>
        <v>0</v>
      </c>
      <c r="AL151" s="383">
        <f t="shared" si="134"/>
        <v>0</v>
      </c>
      <c r="AM151" s="383">
        <f t="shared" si="134"/>
        <v>0</v>
      </c>
      <c r="AN151" s="383">
        <f t="shared" si="134"/>
        <v>0</v>
      </c>
      <c r="AO151" s="383">
        <f t="shared" si="134"/>
        <v>0</v>
      </c>
      <c r="AP151" s="383">
        <f t="shared" si="134"/>
        <v>0</v>
      </c>
      <c r="AQ151" s="383">
        <f t="shared" si="131"/>
        <v>0</v>
      </c>
      <c r="AR151" s="383">
        <f t="shared" si="125"/>
        <v>0</v>
      </c>
      <c r="AS151" s="383">
        <f t="shared" si="134"/>
        <v>0</v>
      </c>
      <c r="AT151" s="383">
        <f t="shared" si="134"/>
        <v>0</v>
      </c>
      <c r="AU151" s="383">
        <f t="shared" si="134"/>
        <v>0</v>
      </c>
      <c r="AV151" s="383">
        <f t="shared" si="134"/>
        <v>0</v>
      </c>
      <c r="AW151" s="383">
        <f t="shared" si="134"/>
        <v>0</v>
      </c>
      <c r="AX151" s="383">
        <f t="shared" si="134"/>
        <v>0</v>
      </c>
      <c r="AY151" s="383">
        <f t="shared" si="134"/>
        <v>0</v>
      </c>
      <c r="AZ151" s="383">
        <f t="shared" si="134"/>
        <v>0</v>
      </c>
      <c r="BA151" s="383">
        <f t="shared" si="134"/>
        <v>0</v>
      </c>
      <c r="BB151" s="383">
        <f t="shared" si="134"/>
        <v>0</v>
      </c>
      <c r="BC151" s="383">
        <f t="shared" si="134"/>
        <v>0</v>
      </c>
      <c r="BD151" s="383">
        <f t="shared" si="132"/>
        <v>0</v>
      </c>
      <c r="BE151" s="383">
        <f t="shared" si="126"/>
        <v>0</v>
      </c>
      <c r="BF151" s="383">
        <f t="shared" si="134"/>
        <v>0</v>
      </c>
      <c r="BG151" s="383">
        <f t="shared" si="134"/>
        <v>0</v>
      </c>
      <c r="BH151" s="383">
        <f t="shared" si="134"/>
        <v>0</v>
      </c>
      <c r="BI151" s="383">
        <f t="shared" si="134"/>
        <v>0</v>
      </c>
      <c r="BJ151" s="383">
        <f t="shared" si="134"/>
        <v>0</v>
      </c>
      <c r="BK151" s="383">
        <f t="shared" si="134"/>
        <v>0</v>
      </c>
      <c r="BL151" s="383">
        <f t="shared" si="134"/>
        <v>0</v>
      </c>
      <c r="BM151" s="383">
        <f t="shared" si="134"/>
        <v>0</v>
      </c>
      <c r="BN151" s="383">
        <f t="shared" si="134"/>
        <v>0</v>
      </c>
      <c r="BO151" s="383">
        <f t="shared" si="134"/>
        <v>0</v>
      </c>
      <c r="BP151" s="383">
        <f t="shared" si="134"/>
        <v>0</v>
      </c>
      <c r="BQ151" s="485">
        <f t="shared" si="133"/>
        <v>0</v>
      </c>
    </row>
    <row r="152" spans="2:69" s="460" customFormat="1">
      <c r="B152" s="373"/>
      <c r="C152" s="418" t="str">
        <f>Gastos!B62</f>
        <v>Otros</v>
      </c>
      <c r="D152" s="418"/>
      <c r="E152" s="383">
        <f t="shared" si="127"/>
        <v>0</v>
      </c>
      <c r="F152" s="383">
        <f t="shared" si="121"/>
        <v>0</v>
      </c>
      <c r="G152" s="383">
        <f t="shared" si="134"/>
        <v>0</v>
      </c>
      <c r="H152" s="383">
        <f t="shared" si="134"/>
        <v>0</v>
      </c>
      <c r="I152" s="383">
        <f t="shared" si="134"/>
        <v>0</v>
      </c>
      <c r="J152" s="383">
        <f t="shared" si="134"/>
        <v>0</v>
      </c>
      <c r="K152" s="383">
        <f t="shared" si="134"/>
        <v>0</v>
      </c>
      <c r="L152" s="383">
        <f t="shared" si="134"/>
        <v>0</v>
      </c>
      <c r="M152" s="383">
        <f t="shared" si="134"/>
        <v>0</v>
      </c>
      <c r="N152" s="383">
        <f t="shared" si="134"/>
        <v>0</v>
      </c>
      <c r="O152" s="383">
        <f t="shared" si="134"/>
        <v>0</v>
      </c>
      <c r="P152" s="383">
        <f t="shared" si="134"/>
        <v>0</v>
      </c>
      <c r="Q152" s="383">
        <f t="shared" si="129"/>
        <v>0</v>
      </c>
      <c r="R152" s="383">
        <f t="shared" si="123"/>
        <v>0</v>
      </c>
      <c r="S152" s="383">
        <f t="shared" si="134"/>
        <v>0</v>
      </c>
      <c r="T152" s="383">
        <f t="shared" si="134"/>
        <v>0</v>
      </c>
      <c r="U152" s="383">
        <f t="shared" si="134"/>
        <v>0</v>
      </c>
      <c r="V152" s="383">
        <f t="shared" si="134"/>
        <v>0</v>
      </c>
      <c r="W152" s="383">
        <f t="shared" si="134"/>
        <v>0</v>
      </c>
      <c r="X152" s="383">
        <f t="shared" si="134"/>
        <v>0</v>
      </c>
      <c r="Y152" s="383">
        <f t="shared" si="134"/>
        <v>0</v>
      </c>
      <c r="Z152" s="383">
        <f t="shared" si="134"/>
        <v>0</v>
      </c>
      <c r="AA152" s="383">
        <f t="shared" si="134"/>
        <v>0</v>
      </c>
      <c r="AB152" s="383">
        <f t="shared" si="134"/>
        <v>0</v>
      </c>
      <c r="AC152" s="383">
        <f t="shared" si="134"/>
        <v>0</v>
      </c>
      <c r="AD152" s="383">
        <f t="shared" si="130"/>
        <v>0</v>
      </c>
      <c r="AE152" s="383">
        <f t="shared" si="124"/>
        <v>0</v>
      </c>
      <c r="AF152" s="383">
        <f t="shared" si="134"/>
        <v>0</v>
      </c>
      <c r="AG152" s="383">
        <f t="shared" si="134"/>
        <v>0</v>
      </c>
      <c r="AH152" s="383">
        <f t="shared" si="134"/>
        <v>0</v>
      </c>
      <c r="AI152" s="383">
        <f t="shared" si="134"/>
        <v>0</v>
      </c>
      <c r="AJ152" s="383">
        <f t="shared" si="134"/>
        <v>0</v>
      </c>
      <c r="AK152" s="383">
        <f t="shared" si="134"/>
        <v>0</v>
      </c>
      <c r="AL152" s="383">
        <f t="shared" si="134"/>
        <v>0</v>
      </c>
      <c r="AM152" s="383">
        <f t="shared" si="134"/>
        <v>0</v>
      </c>
      <c r="AN152" s="383">
        <f t="shared" si="134"/>
        <v>0</v>
      </c>
      <c r="AO152" s="383">
        <f t="shared" si="134"/>
        <v>0</v>
      </c>
      <c r="AP152" s="383">
        <f t="shared" si="134"/>
        <v>0</v>
      </c>
      <c r="AQ152" s="383">
        <f t="shared" si="131"/>
        <v>0</v>
      </c>
      <c r="AR152" s="383">
        <f t="shared" si="125"/>
        <v>0</v>
      </c>
      <c r="AS152" s="383">
        <f t="shared" si="134"/>
        <v>0</v>
      </c>
      <c r="AT152" s="383">
        <f t="shared" si="134"/>
        <v>0</v>
      </c>
      <c r="AU152" s="383">
        <f t="shared" si="134"/>
        <v>0</v>
      </c>
      <c r="AV152" s="383">
        <f t="shared" si="134"/>
        <v>0</v>
      </c>
      <c r="AW152" s="383">
        <f t="shared" si="134"/>
        <v>0</v>
      </c>
      <c r="AX152" s="383">
        <f t="shared" si="134"/>
        <v>0</v>
      </c>
      <c r="AY152" s="383">
        <f t="shared" si="134"/>
        <v>0</v>
      </c>
      <c r="AZ152" s="383">
        <f t="shared" si="134"/>
        <v>0</v>
      </c>
      <c r="BA152" s="383">
        <f t="shared" si="134"/>
        <v>0</v>
      </c>
      <c r="BB152" s="383">
        <f t="shared" si="134"/>
        <v>0</v>
      </c>
      <c r="BC152" s="383">
        <f t="shared" si="134"/>
        <v>0</v>
      </c>
      <c r="BD152" s="383">
        <f t="shared" si="132"/>
        <v>0</v>
      </c>
      <c r="BE152" s="383">
        <f t="shared" si="126"/>
        <v>0</v>
      </c>
      <c r="BF152" s="383">
        <f t="shared" si="134"/>
        <v>0</v>
      </c>
      <c r="BG152" s="383">
        <f t="shared" si="134"/>
        <v>0</v>
      </c>
      <c r="BH152" s="383">
        <f t="shared" si="134"/>
        <v>0</v>
      </c>
      <c r="BI152" s="383">
        <f t="shared" si="134"/>
        <v>0</v>
      </c>
      <c r="BJ152" s="383">
        <f t="shared" si="134"/>
        <v>0</v>
      </c>
      <c r="BK152" s="383">
        <f t="shared" si="134"/>
        <v>0</v>
      </c>
      <c r="BL152" s="383">
        <f t="shared" si="134"/>
        <v>0</v>
      </c>
      <c r="BM152" s="383">
        <f t="shared" si="134"/>
        <v>0</v>
      </c>
      <c r="BN152" s="383">
        <f t="shared" si="134"/>
        <v>0</v>
      </c>
      <c r="BO152" s="383">
        <f t="shared" si="134"/>
        <v>0</v>
      </c>
      <c r="BP152" s="383">
        <f t="shared" si="134"/>
        <v>0</v>
      </c>
      <c r="BQ152" s="485">
        <f t="shared" si="133"/>
        <v>0</v>
      </c>
    </row>
    <row r="153" spans="2:69" s="460" customFormat="1">
      <c r="B153" s="373"/>
      <c r="C153" s="461" t="s">
        <v>308</v>
      </c>
      <c r="D153" s="461"/>
      <c r="E153" s="395">
        <f>SUM(E146:E152)</f>
        <v>0</v>
      </c>
      <c r="F153" s="395">
        <f>SUM(F146:F152)</f>
        <v>0</v>
      </c>
      <c r="G153" s="395">
        <f t="shared" ref="G153:BP153" si="135">SUM(G146:G152)</f>
        <v>0</v>
      </c>
      <c r="H153" s="395">
        <f t="shared" si="135"/>
        <v>0</v>
      </c>
      <c r="I153" s="395">
        <f t="shared" si="135"/>
        <v>0</v>
      </c>
      <c r="J153" s="395">
        <f t="shared" si="135"/>
        <v>0</v>
      </c>
      <c r="K153" s="395">
        <f t="shared" si="135"/>
        <v>0</v>
      </c>
      <c r="L153" s="395">
        <f t="shared" si="135"/>
        <v>0</v>
      </c>
      <c r="M153" s="395">
        <f t="shared" si="135"/>
        <v>0</v>
      </c>
      <c r="N153" s="395">
        <f t="shared" si="135"/>
        <v>0</v>
      </c>
      <c r="O153" s="395">
        <f t="shared" si="135"/>
        <v>0</v>
      </c>
      <c r="P153" s="395">
        <f t="shared" si="135"/>
        <v>0</v>
      </c>
      <c r="Q153" s="383">
        <f t="shared" si="129"/>
        <v>0</v>
      </c>
      <c r="R153" s="395">
        <f t="shared" si="135"/>
        <v>0</v>
      </c>
      <c r="S153" s="395">
        <f t="shared" si="135"/>
        <v>0</v>
      </c>
      <c r="T153" s="395">
        <f t="shared" si="135"/>
        <v>0</v>
      </c>
      <c r="U153" s="395">
        <f t="shared" si="135"/>
        <v>0</v>
      </c>
      <c r="V153" s="395">
        <f t="shared" si="135"/>
        <v>0</v>
      </c>
      <c r="W153" s="395">
        <f t="shared" si="135"/>
        <v>0</v>
      </c>
      <c r="X153" s="395">
        <f t="shared" si="135"/>
        <v>0</v>
      </c>
      <c r="Y153" s="395">
        <f t="shared" si="135"/>
        <v>0</v>
      </c>
      <c r="Z153" s="395">
        <f t="shared" si="135"/>
        <v>0</v>
      </c>
      <c r="AA153" s="395">
        <f t="shared" si="135"/>
        <v>0</v>
      </c>
      <c r="AB153" s="395">
        <f t="shared" si="135"/>
        <v>0</v>
      </c>
      <c r="AC153" s="395">
        <f t="shared" si="135"/>
        <v>0</v>
      </c>
      <c r="AD153" s="383">
        <f t="shared" si="130"/>
        <v>0</v>
      </c>
      <c r="AE153" s="395">
        <f t="shared" si="135"/>
        <v>0</v>
      </c>
      <c r="AF153" s="395">
        <f t="shared" si="135"/>
        <v>0</v>
      </c>
      <c r="AG153" s="395">
        <f t="shared" si="135"/>
        <v>0</v>
      </c>
      <c r="AH153" s="395">
        <f t="shared" si="135"/>
        <v>0</v>
      </c>
      <c r="AI153" s="395">
        <f t="shared" si="135"/>
        <v>0</v>
      </c>
      <c r="AJ153" s="395">
        <f t="shared" si="135"/>
        <v>0</v>
      </c>
      <c r="AK153" s="395">
        <f t="shared" si="135"/>
        <v>0</v>
      </c>
      <c r="AL153" s="395">
        <f t="shared" si="135"/>
        <v>0</v>
      </c>
      <c r="AM153" s="395">
        <f t="shared" si="135"/>
        <v>0</v>
      </c>
      <c r="AN153" s="395">
        <f t="shared" si="135"/>
        <v>0</v>
      </c>
      <c r="AO153" s="395">
        <f t="shared" si="135"/>
        <v>0</v>
      </c>
      <c r="AP153" s="395">
        <f t="shared" si="135"/>
        <v>0</v>
      </c>
      <c r="AQ153" s="383">
        <f t="shared" si="131"/>
        <v>0</v>
      </c>
      <c r="AR153" s="395">
        <f t="shared" si="135"/>
        <v>0</v>
      </c>
      <c r="AS153" s="395">
        <f t="shared" si="135"/>
        <v>0</v>
      </c>
      <c r="AT153" s="395">
        <f t="shared" si="135"/>
        <v>0</v>
      </c>
      <c r="AU153" s="395">
        <f t="shared" si="135"/>
        <v>0</v>
      </c>
      <c r="AV153" s="395">
        <f t="shared" si="135"/>
        <v>0</v>
      </c>
      <c r="AW153" s="395">
        <f t="shared" si="135"/>
        <v>0</v>
      </c>
      <c r="AX153" s="395">
        <f t="shared" si="135"/>
        <v>0</v>
      </c>
      <c r="AY153" s="395">
        <f t="shared" si="135"/>
        <v>0</v>
      </c>
      <c r="AZ153" s="395">
        <f t="shared" si="135"/>
        <v>0</v>
      </c>
      <c r="BA153" s="395">
        <f t="shared" si="135"/>
        <v>0</v>
      </c>
      <c r="BB153" s="395">
        <f t="shared" si="135"/>
        <v>0</v>
      </c>
      <c r="BC153" s="395">
        <f t="shared" si="135"/>
        <v>0</v>
      </c>
      <c r="BD153" s="383">
        <f t="shared" si="132"/>
        <v>0</v>
      </c>
      <c r="BE153" s="395">
        <f t="shared" si="135"/>
        <v>0</v>
      </c>
      <c r="BF153" s="395">
        <f t="shared" si="135"/>
        <v>0</v>
      </c>
      <c r="BG153" s="395">
        <f t="shared" si="135"/>
        <v>0</v>
      </c>
      <c r="BH153" s="395">
        <f t="shared" si="135"/>
        <v>0</v>
      </c>
      <c r="BI153" s="395">
        <f t="shared" si="135"/>
        <v>0</v>
      </c>
      <c r="BJ153" s="395">
        <f t="shared" si="135"/>
        <v>0</v>
      </c>
      <c r="BK153" s="395">
        <f t="shared" si="135"/>
        <v>0</v>
      </c>
      <c r="BL153" s="395">
        <f t="shared" si="135"/>
        <v>0</v>
      </c>
      <c r="BM153" s="395">
        <f t="shared" si="135"/>
        <v>0</v>
      </c>
      <c r="BN153" s="395">
        <f t="shared" si="135"/>
        <v>0</v>
      </c>
      <c r="BO153" s="395">
        <f t="shared" si="135"/>
        <v>0</v>
      </c>
      <c r="BP153" s="395">
        <f t="shared" si="135"/>
        <v>0</v>
      </c>
      <c r="BQ153" s="485">
        <f t="shared" si="133"/>
        <v>0</v>
      </c>
    </row>
    <row r="154" spans="2:69" s="460" customFormat="1">
      <c r="B154" s="373"/>
      <c r="C154" s="462"/>
      <c r="D154" s="462"/>
      <c r="E154" s="383"/>
      <c r="F154" s="383"/>
      <c r="G154" s="383"/>
      <c r="H154" s="383"/>
      <c r="I154" s="383"/>
      <c r="J154" s="383"/>
      <c r="K154" s="383"/>
      <c r="L154" s="383"/>
      <c r="M154" s="383"/>
      <c r="N154" s="383"/>
      <c r="O154" s="383"/>
      <c r="P154" s="383"/>
      <c r="Q154" s="383"/>
      <c r="R154" s="383"/>
      <c r="S154" s="383"/>
      <c r="T154" s="383"/>
      <c r="U154" s="383"/>
      <c r="V154" s="383"/>
      <c r="W154" s="383"/>
      <c r="X154" s="383"/>
      <c r="Y154" s="383"/>
      <c r="Z154" s="383"/>
      <c r="AA154" s="383"/>
      <c r="AB154" s="383"/>
      <c r="AC154" s="383"/>
      <c r="AD154" s="383"/>
      <c r="AE154" s="383"/>
      <c r="AF154" s="383"/>
      <c r="AG154" s="383"/>
      <c r="AH154" s="383"/>
      <c r="AI154" s="383"/>
      <c r="AJ154" s="383"/>
      <c r="AK154" s="383"/>
      <c r="AL154" s="383"/>
      <c r="AM154" s="383"/>
      <c r="AN154" s="383"/>
      <c r="AO154" s="383"/>
      <c r="AP154" s="383"/>
      <c r="AQ154" s="383"/>
      <c r="AR154" s="383"/>
      <c r="AS154" s="383"/>
      <c r="AT154" s="383"/>
      <c r="AU154" s="383"/>
      <c r="AV154" s="383"/>
      <c r="AW154" s="383"/>
      <c r="AX154" s="383"/>
      <c r="AY154" s="383"/>
      <c r="AZ154" s="383"/>
      <c r="BA154" s="383"/>
      <c r="BB154" s="383"/>
      <c r="BC154" s="383"/>
      <c r="BD154" s="383"/>
      <c r="BE154" s="383"/>
      <c r="BF154" s="383"/>
      <c r="BG154" s="383"/>
      <c r="BH154" s="383"/>
      <c r="BI154" s="383"/>
      <c r="BJ154" s="383"/>
      <c r="BK154" s="383"/>
      <c r="BL154" s="383"/>
      <c r="BM154" s="383"/>
      <c r="BN154" s="383"/>
      <c r="BO154" s="383"/>
      <c r="BP154" s="383"/>
      <c r="BQ154" s="485"/>
    </row>
    <row r="155" spans="2:69" s="460" customFormat="1">
      <c r="B155" s="373"/>
      <c r="C155" s="463" t="s">
        <v>309</v>
      </c>
      <c r="D155" s="463"/>
      <c r="E155" s="383"/>
      <c r="F155" s="383"/>
      <c r="G155" s="383"/>
      <c r="H155" s="383"/>
      <c r="I155" s="383"/>
      <c r="J155" s="383"/>
      <c r="K155" s="383"/>
      <c r="L155" s="383"/>
      <c r="M155" s="383"/>
      <c r="N155" s="383"/>
      <c r="O155" s="383"/>
      <c r="P155" s="383"/>
      <c r="Q155" s="383"/>
      <c r="R155" s="383"/>
      <c r="S155" s="383"/>
      <c r="T155" s="383"/>
      <c r="U155" s="383"/>
      <c r="V155" s="383"/>
      <c r="W155" s="383"/>
      <c r="X155" s="383"/>
      <c r="Y155" s="383"/>
      <c r="Z155" s="383"/>
      <c r="AA155" s="383"/>
      <c r="AB155" s="383"/>
      <c r="AC155" s="383"/>
      <c r="AD155" s="383"/>
      <c r="AE155" s="383"/>
      <c r="AF155" s="383"/>
      <c r="AG155" s="383"/>
      <c r="AH155" s="383"/>
      <c r="AI155" s="383"/>
      <c r="AJ155" s="383"/>
      <c r="AK155" s="383"/>
      <c r="AL155" s="383"/>
      <c r="AM155" s="383"/>
      <c r="AN155" s="383"/>
      <c r="AO155" s="383"/>
      <c r="AP155" s="383"/>
      <c r="AQ155" s="383"/>
      <c r="AR155" s="383"/>
      <c r="AS155" s="383"/>
      <c r="AT155" s="383"/>
      <c r="AU155" s="383"/>
      <c r="AV155" s="383"/>
      <c r="AW155" s="383"/>
      <c r="AX155" s="383"/>
      <c r="AY155" s="383"/>
      <c r="AZ155" s="383"/>
      <c r="BA155" s="383"/>
      <c r="BB155" s="383"/>
      <c r="BC155" s="383"/>
      <c r="BD155" s="383"/>
      <c r="BE155" s="383"/>
      <c r="BF155" s="383"/>
      <c r="BG155" s="383"/>
      <c r="BH155" s="383"/>
      <c r="BI155" s="383"/>
      <c r="BJ155" s="383"/>
      <c r="BK155" s="383"/>
      <c r="BL155" s="383"/>
      <c r="BM155" s="383"/>
      <c r="BN155" s="383"/>
      <c r="BO155" s="383"/>
      <c r="BP155" s="383"/>
      <c r="BQ155" s="485"/>
    </row>
    <row r="156" spans="2:69" s="460" customFormat="1">
      <c r="B156" s="373"/>
      <c r="C156" s="418" t="str">
        <f>C146</f>
        <v>Terreno</v>
      </c>
      <c r="D156" s="418"/>
      <c r="E156" s="383">
        <f>Gastos!C45+Gastos!C56</f>
        <v>0</v>
      </c>
      <c r="F156" s="383">
        <f>Gastos!T57</f>
        <v>0</v>
      </c>
      <c r="G156" s="383">
        <f>Gastos!U57</f>
        <v>0</v>
      </c>
      <c r="H156" s="383">
        <f>Gastos!V57</f>
        <v>0</v>
      </c>
      <c r="I156" s="383">
        <f>Gastos!W57</f>
        <v>0</v>
      </c>
      <c r="J156" s="383">
        <f>Gastos!X57</f>
        <v>0</v>
      </c>
      <c r="K156" s="383">
        <f>Gastos!Y57</f>
        <v>0</v>
      </c>
      <c r="L156" s="383">
        <f>Gastos!Z57</f>
        <v>0</v>
      </c>
      <c r="M156" s="383">
        <f>Gastos!AA57</f>
        <v>0</v>
      </c>
      <c r="N156" s="383">
        <f>Gastos!AB57</f>
        <v>0</v>
      </c>
      <c r="O156" s="383">
        <f>Gastos!AC57</f>
        <v>0</v>
      </c>
      <c r="P156" s="383">
        <f>Gastos!AD57</f>
        <v>0</v>
      </c>
      <c r="Q156" s="383">
        <f>SUM(E156:P156)</f>
        <v>0</v>
      </c>
      <c r="R156" s="383">
        <f>Gastos!AE57</f>
        <v>0</v>
      </c>
      <c r="S156" s="383">
        <f>Gastos!AF57</f>
        <v>0</v>
      </c>
      <c r="T156" s="383">
        <f>Gastos!AG57</f>
        <v>0</v>
      </c>
      <c r="U156" s="383">
        <f>Gastos!AH57</f>
        <v>0</v>
      </c>
      <c r="V156" s="383">
        <f>Gastos!AI57</f>
        <v>0</v>
      </c>
      <c r="W156" s="383">
        <f>Gastos!AJ57</f>
        <v>0</v>
      </c>
      <c r="X156" s="383">
        <f>Gastos!AK57</f>
        <v>0</v>
      </c>
      <c r="Y156" s="383">
        <f>Gastos!AL57</f>
        <v>0</v>
      </c>
      <c r="Z156" s="383">
        <f>Gastos!AM57</f>
        <v>0</v>
      </c>
      <c r="AA156" s="383">
        <f>Gastos!AN57</f>
        <v>0</v>
      </c>
      <c r="AB156" s="383">
        <f>Gastos!AO57</f>
        <v>0</v>
      </c>
      <c r="AC156" s="383">
        <f>Gastos!AP57</f>
        <v>0</v>
      </c>
      <c r="AD156" s="383">
        <f>SUM(R156:AC156)</f>
        <v>0</v>
      </c>
      <c r="AE156" s="383">
        <f>Gastos!AQ57</f>
        <v>0</v>
      </c>
      <c r="AF156" s="383">
        <f>Gastos!AR57</f>
        <v>0</v>
      </c>
      <c r="AG156" s="383">
        <f>Gastos!AS57</f>
        <v>0</v>
      </c>
      <c r="AH156" s="383">
        <f>Gastos!AT57</f>
        <v>0</v>
      </c>
      <c r="AI156" s="383">
        <f>Gastos!AU57</f>
        <v>0</v>
      </c>
      <c r="AJ156" s="383">
        <f>Gastos!AV57</f>
        <v>0</v>
      </c>
      <c r="AK156" s="383">
        <f>Gastos!AW57</f>
        <v>0</v>
      </c>
      <c r="AL156" s="383">
        <f>Gastos!AX57</f>
        <v>0</v>
      </c>
      <c r="AM156" s="383">
        <f>Gastos!AY57</f>
        <v>0</v>
      </c>
      <c r="AN156" s="383">
        <f>Gastos!AZ57</f>
        <v>0</v>
      </c>
      <c r="AO156" s="383">
        <f>Gastos!BA57</f>
        <v>0</v>
      </c>
      <c r="AP156" s="383">
        <f>Gastos!BB57</f>
        <v>0</v>
      </c>
      <c r="AQ156" s="383">
        <f>SUM(AE156:AP156)</f>
        <v>0</v>
      </c>
      <c r="AR156" s="383">
        <f>Gastos!BC57</f>
        <v>0</v>
      </c>
      <c r="AS156" s="383">
        <f>Gastos!BD57</f>
        <v>0</v>
      </c>
      <c r="AT156" s="383">
        <f>Gastos!BE57</f>
        <v>0</v>
      </c>
      <c r="AU156" s="383">
        <f>Gastos!BF57</f>
        <v>0</v>
      </c>
      <c r="AV156" s="383">
        <f>Gastos!BG57</f>
        <v>0</v>
      </c>
      <c r="AW156" s="383">
        <f>Gastos!BH57</f>
        <v>0</v>
      </c>
      <c r="AX156" s="383">
        <f>Gastos!BI57</f>
        <v>0</v>
      </c>
      <c r="AY156" s="383">
        <f>Gastos!BJ57</f>
        <v>0</v>
      </c>
      <c r="AZ156" s="383">
        <f>Gastos!BK57</f>
        <v>0</v>
      </c>
      <c r="BA156" s="383">
        <f>Gastos!BL57</f>
        <v>0</v>
      </c>
      <c r="BB156" s="383">
        <f>Gastos!BM57</f>
        <v>0</v>
      </c>
      <c r="BC156" s="383">
        <f>Gastos!BN57</f>
        <v>0</v>
      </c>
      <c r="BD156" s="383">
        <f>SUM(AR156:BC156)</f>
        <v>0</v>
      </c>
      <c r="BE156" s="383">
        <f>Gastos!BO57</f>
        <v>0</v>
      </c>
      <c r="BF156" s="383">
        <f>Gastos!BP57</f>
        <v>0</v>
      </c>
      <c r="BG156" s="383">
        <f>Gastos!BQ57</f>
        <v>0</v>
      </c>
      <c r="BH156" s="383">
        <f>Gastos!BR57</f>
        <v>0</v>
      </c>
      <c r="BI156" s="383">
        <f>Gastos!BS57</f>
        <v>0</v>
      </c>
      <c r="BJ156" s="383">
        <f>Gastos!BT57</f>
        <v>0</v>
      </c>
      <c r="BK156" s="383">
        <f>Gastos!BU57</f>
        <v>0</v>
      </c>
      <c r="BL156" s="383">
        <f>Gastos!BV57</f>
        <v>0</v>
      </c>
      <c r="BM156" s="383">
        <f>Gastos!BW57</f>
        <v>0</v>
      </c>
      <c r="BN156" s="383">
        <f>Gastos!BX57</f>
        <v>0</v>
      </c>
      <c r="BO156" s="383">
        <f>Gastos!BY57</f>
        <v>0</v>
      </c>
      <c r="BP156" s="383">
        <f>Gastos!BZ57</f>
        <v>0</v>
      </c>
      <c r="BQ156" s="485">
        <f>SUM(BE156:BP156)</f>
        <v>0</v>
      </c>
    </row>
    <row r="157" spans="2:69" s="460" customFormat="1">
      <c r="B157" s="373"/>
      <c r="C157" s="418" t="s">
        <v>307</v>
      </c>
      <c r="D157" s="418"/>
      <c r="E157" s="383">
        <f>Gastos!C46+Gastos!C57</f>
        <v>0</v>
      </c>
      <c r="F157" s="383">
        <f>Gastos!T58</f>
        <v>0</v>
      </c>
      <c r="G157" s="383">
        <f>Gastos!U58</f>
        <v>0</v>
      </c>
      <c r="H157" s="383">
        <f>Gastos!V58</f>
        <v>0</v>
      </c>
      <c r="I157" s="383">
        <f>Gastos!W58</f>
        <v>0</v>
      </c>
      <c r="J157" s="383">
        <f>Gastos!X58</f>
        <v>0</v>
      </c>
      <c r="K157" s="383">
        <f>Gastos!Y58</f>
        <v>0</v>
      </c>
      <c r="L157" s="383">
        <f>Gastos!Z58</f>
        <v>0</v>
      </c>
      <c r="M157" s="383">
        <f>Gastos!AA58</f>
        <v>0</v>
      </c>
      <c r="N157" s="383">
        <f>Gastos!AB58</f>
        <v>0</v>
      </c>
      <c r="O157" s="383">
        <f>Gastos!AC58</f>
        <v>0</v>
      </c>
      <c r="P157" s="383">
        <f>Gastos!AD58</f>
        <v>0</v>
      </c>
      <c r="Q157" s="383">
        <f t="shared" ref="Q157:Q163" si="136">SUM(E157:P157)</f>
        <v>0</v>
      </c>
      <c r="R157" s="383">
        <f>Gastos!AE58</f>
        <v>0</v>
      </c>
      <c r="S157" s="383">
        <f>Gastos!AF58</f>
        <v>0</v>
      </c>
      <c r="T157" s="383">
        <f>Gastos!AG58</f>
        <v>0</v>
      </c>
      <c r="U157" s="383">
        <f>Gastos!AH58</f>
        <v>0</v>
      </c>
      <c r="V157" s="383">
        <f>Gastos!AI58</f>
        <v>0</v>
      </c>
      <c r="W157" s="383">
        <f>Gastos!AJ58</f>
        <v>0</v>
      </c>
      <c r="X157" s="383">
        <f>Gastos!AK58</f>
        <v>0</v>
      </c>
      <c r="Y157" s="383">
        <f>Gastos!AL58</f>
        <v>0</v>
      </c>
      <c r="Z157" s="383">
        <f>Gastos!AM58</f>
        <v>0</v>
      </c>
      <c r="AA157" s="383">
        <f>Gastos!AN58</f>
        <v>0</v>
      </c>
      <c r="AB157" s="383">
        <f>Gastos!AO58</f>
        <v>0</v>
      </c>
      <c r="AC157" s="383">
        <f>Gastos!AP58</f>
        <v>0</v>
      </c>
      <c r="AD157" s="383">
        <f t="shared" ref="AD157:AD163" si="137">SUM(R157:AC157)</f>
        <v>0</v>
      </c>
      <c r="AE157" s="383">
        <f>Gastos!AQ58</f>
        <v>0</v>
      </c>
      <c r="AF157" s="383">
        <f>Gastos!AR58</f>
        <v>0</v>
      </c>
      <c r="AG157" s="383">
        <f>Gastos!AS58</f>
        <v>0</v>
      </c>
      <c r="AH157" s="383">
        <f>Gastos!AT58</f>
        <v>0</v>
      </c>
      <c r="AI157" s="383">
        <f>Gastos!AU58</f>
        <v>0</v>
      </c>
      <c r="AJ157" s="383">
        <f>Gastos!AV58</f>
        <v>0</v>
      </c>
      <c r="AK157" s="383">
        <f>Gastos!AW58</f>
        <v>0</v>
      </c>
      <c r="AL157" s="383">
        <f>Gastos!AX58</f>
        <v>0</v>
      </c>
      <c r="AM157" s="383">
        <f>Gastos!AY58</f>
        <v>0</v>
      </c>
      <c r="AN157" s="383">
        <f>Gastos!AZ58</f>
        <v>0</v>
      </c>
      <c r="AO157" s="383">
        <f>Gastos!BA58</f>
        <v>0</v>
      </c>
      <c r="AP157" s="383">
        <f>Gastos!BB58</f>
        <v>0</v>
      </c>
      <c r="AQ157" s="383">
        <f t="shared" ref="AQ157:AQ163" si="138">SUM(AE157:AP157)</f>
        <v>0</v>
      </c>
      <c r="AR157" s="383">
        <f>Gastos!BC58</f>
        <v>0</v>
      </c>
      <c r="AS157" s="383">
        <f>Gastos!BD58</f>
        <v>0</v>
      </c>
      <c r="AT157" s="383">
        <f>Gastos!BE58</f>
        <v>0</v>
      </c>
      <c r="AU157" s="383">
        <f>Gastos!BF58</f>
        <v>0</v>
      </c>
      <c r="AV157" s="383">
        <f>Gastos!BG58</f>
        <v>0</v>
      </c>
      <c r="AW157" s="383">
        <f>Gastos!BH58</f>
        <v>0</v>
      </c>
      <c r="AX157" s="383">
        <f>Gastos!BI58</f>
        <v>0</v>
      </c>
      <c r="AY157" s="383">
        <f>Gastos!BJ58</f>
        <v>0</v>
      </c>
      <c r="AZ157" s="383">
        <f>Gastos!BK58</f>
        <v>0</v>
      </c>
      <c r="BA157" s="383">
        <f>Gastos!BL58</f>
        <v>0</v>
      </c>
      <c r="BB157" s="383">
        <f>Gastos!BM58</f>
        <v>0</v>
      </c>
      <c r="BC157" s="383">
        <f>Gastos!BN58</f>
        <v>0</v>
      </c>
      <c r="BD157" s="383">
        <f t="shared" ref="BD157:BD163" si="139">SUM(AR157:BC157)</f>
        <v>0</v>
      </c>
      <c r="BE157" s="383">
        <f>Gastos!BO58</f>
        <v>0</v>
      </c>
      <c r="BF157" s="383">
        <f>Gastos!BP58</f>
        <v>0</v>
      </c>
      <c r="BG157" s="383">
        <f>Gastos!BQ58</f>
        <v>0</v>
      </c>
      <c r="BH157" s="383">
        <f>Gastos!BR58</f>
        <v>0</v>
      </c>
      <c r="BI157" s="383">
        <f>Gastos!BS58</f>
        <v>0</v>
      </c>
      <c r="BJ157" s="383">
        <f>Gastos!BT58</f>
        <v>0</v>
      </c>
      <c r="BK157" s="383">
        <f>Gastos!BU58</f>
        <v>0</v>
      </c>
      <c r="BL157" s="383">
        <f>Gastos!BV58</f>
        <v>0</v>
      </c>
      <c r="BM157" s="383">
        <f>Gastos!BW58</f>
        <v>0</v>
      </c>
      <c r="BN157" s="383">
        <f>Gastos!BX58</f>
        <v>0</v>
      </c>
      <c r="BO157" s="383">
        <f>Gastos!BY58</f>
        <v>0</v>
      </c>
      <c r="BP157" s="383">
        <f>Gastos!BZ58</f>
        <v>0</v>
      </c>
      <c r="BQ157" s="485">
        <f t="shared" ref="BQ157:BQ163" si="140">SUM(BE157:BP157)</f>
        <v>0</v>
      </c>
    </row>
    <row r="158" spans="2:69" s="460" customFormat="1">
      <c r="B158" s="373"/>
      <c r="C158" s="418" t="str">
        <f>C148</f>
        <v>Comunicaciones</v>
      </c>
      <c r="D158" s="418"/>
      <c r="E158" s="383">
        <f>Gastos!C47+Gastos!C58</f>
        <v>0</v>
      </c>
      <c r="F158" s="383">
        <f>Gastos!T59</f>
        <v>0</v>
      </c>
      <c r="G158" s="383">
        <f>Gastos!U59</f>
        <v>0</v>
      </c>
      <c r="H158" s="383">
        <f>Gastos!V59</f>
        <v>0</v>
      </c>
      <c r="I158" s="383">
        <f>Gastos!W59</f>
        <v>0</v>
      </c>
      <c r="J158" s="383">
        <f>Gastos!X59</f>
        <v>0</v>
      </c>
      <c r="K158" s="383">
        <f>Gastos!Y59</f>
        <v>0</v>
      </c>
      <c r="L158" s="383">
        <f>Gastos!Z59</f>
        <v>0</v>
      </c>
      <c r="M158" s="383">
        <f>Gastos!AA59</f>
        <v>0</v>
      </c>
      <c r="N158" s="383">
        <f>Gastos!AB59</f>
        <v>0</v>
      </c>
      <c r="O158" s="383">
        <f>Gastos!AC59</f>
        <v>0</v>
      </c>
      <c r="P158" s="383">
        <f>Gastos!AD59</f>
        <v>0</v>
      </c>
      <c r="Q158" s="383">
        <f t="shared" si="136"/>
        <v>0</v>
      </c>
      <c r="R158" s="383">
        <f>Gastos!AE59</f>
        <v>0</v>
      </c>
      <c r="S158" s="383">
        <f>Gastos!AF59</f>
        <v>0</v>
      </c>
      <c r="T158" s="383">
        <f>Gastos!AG59</f>
        <v>0</v>
      </c>
      <c r="U158" s="383">
        <f>Gastos!AH59</f>
        <v>0</v>
      </c>
      <c r="V158" s="383">
        <f>Gastos!AI59</f>
        <v>0</v>
      </c>
      <c r="W158" s="383">
        <f>Gastos!AJ59</f>
        <v>0</v>
      </c>
      <c r="X158" s="383">
        <f>Gastos!AK59</f>
        <v>0</v>
      </c>
      <c r="Y158" s="383">
        <f>Gastos!AL59</f>
        <v>0</v>
      </c>
      <c r="Z158" s="383">
        <f>Gastos!AM59</f>
        <v>0</v>
      </c>
      <c r="AA158" s="383">
        <f>Gastos!AN59</f>
        <v>0</v>
      </c>
      <c r="AB158" s="383">
        <f>Gastos!AO59</f>
        <v>0</v>
      </c>
      <c r="AC158" s="383">
        <f>Gastos!AP59</f>
        <v>0</v>
      </c>
      <c r="AD158" s="383">
        <f t="shared" si="137"/>
        <v>0</v>
      </c>
      <c r="AE158" s="383">
        <f>Gastos!AQ59</f>
        <v>0</v>
      </c>
      <c r="AF158" s="383">
        <f>Gastos!AR59</f>
        <v>0</v>
      </c>
      <c r="AG158" s="383">
        <f>Gastos!AS59</f>
        <v>0</v>
      </c>
      <c r="AH158" s="383">
        <f>Gastos!AT59</f>
        <v>0</v>
      </c>
      <c r="AI158" s="383">
        <f>Gastos!AU59</f>
        <v>0</v>
      </c>
      <c r="AJ158" s="383">
        <f>Gastos!AV59</f>
        <v>0</v>
      </c>
      <c r="AK158" s="383">
        <f>Gastos!AW59</f>
        <v>0</v>
      </c>
      <c r="AL158" s="383">
        <f>Gastos!AX59</f>
        <v>0</v>
      </c>
      <c r="AM158" s="383">
        <f>Gastos!AY59</f>
        <v>0</v>
      </c>
      <c r="AN158" s="383">
        <f>Gastos!AZ59</f>
        <v>0</v>
      </c>
      <c r="AO158" s="383">
        <f>Gastos!BA59</f>
        <v>0</v>
      </c>
      <c r="AP158" s="383">
        <f>Gastos!BB59</f>
        <v>0</v>
      </c>
      <c r="AQ158" s="383">
        <f t="shared" si="138"/>
        <v>0</v>
      </c>
      <c r="AR158" s="383">
        <f>Gastos!BC59</f>
        <v>0</v>
      </c>
      <c r="AS158" s="383">
        <f>Gastos!BD59</f>
        <v>0</v>
      </c>
      <c r="AT158" s="383">
        <f>Gastos!BE59</f>
        <v>0</v>
      </c>
      <c r="AU158" s="383">
        <f>Gastos!BF59</f>
        <v>0</v>
      </c>
      <c r="AV158" s="383">
        <f>Gastos!BG59</f>
        <v>0</v>
      </c>
      <c r="AW158" s="383">
        <f>Gastos!BH59</f>
        <v>0</v>
      </c>
      <c r="AX158" s="383">
        <f>Gastos!BI59</f>
        <v>0</v>
      </c>
      <c r="AY158" s="383">
        <f>Gastos!BJ59</f>
        <v>0</v>
      </c>
      <c r="AZ158" s="383">
        <f>Gastos!BK59</f>
        <v>0</v>
      </c>
      <c r="BA158" s="383">
        <f>Gastos!BL59</f>
        <v>0</v>
      </c>
      <c r="BB158" s="383">
        <f>Gastos!BM59</f>
        <v>0</v>
      </c>
      <c r="BC158" s="383">
        <f>Gastos!BN59</f>
        <v>0</v>
      </c>
      <c r="BD158" s="383">
        <f t="shared" si="139"/>
        <v>0</v>
      </c>
      <c r="BE158" s="383">
        <f>Gastos!BO59</f>
        <v>0</v>
      </c>
      <c r="BF158" s="383">
        <f>Gastos!BP59</f>
        <v>0</v>
      </c>
      <c r="BG158" s="383">
        <f>Gastos!BQ59</f>
        <v>0</v>
      </c>
      <c r="BH158" s="383">
        <f>Gastos!BR59</f>
        <v>0</v>
      </c>
      <c r="BI158" s="383">
        <f>Gastos!BS59</f>
        <v>0</v>
      </c>
      <c r="BJ158" s="383">
        <f>Gastos!BT59</f>
        <v>0</v>
      </c>
      <c r="BK158" s="383">
        <f>Gastos!BU59</f>
        <v>0</v>
      </c>
      <c r="BL158" s="383">
        <f>Gastos!BV59</f>
        <v>0</v>
      </c>
      <c r="BM158" s="383">
        <f>Gastos!BW59</f>
        <v>0</v>
      </c>
      <c r="BN158" s="383">
        <f>Gastos!BX59</f>
        <v>0</v>
      </c>
      <c r="BO158" s="383">
        <f>Gastos!BY59</f>
        <v>0</v>
      </c>
      <c r="BP158" s="383">
        <f>Gastos!BZ59</f>
        <v>0</v>
      </c>
      <c r="BQ158" s="485">
        <f t="shared" si="140"/>
        <v>0</v>
      </c>
    </row>
    <row r="159" spans="2:69" s="460" customFormat="1">
      <c r="B159" s="373"/>
      <c r="C159" s="418" t="str">
        <f>C149</f>
        <v>Mobiliario y equipo</v>
      </c>
      <c r="D159" s="418"/>
      <c r="E159" s="383">
        <f>Gastos!C48+Gastos!C59</f>
        <v>0</v>
      </c>
      <c r="F159" s="383">
        <f>Gastos!T60</f>
        <v>0</v>
      </c>
      <c r="G159" s="383">
        <f>Gastos!U60</f>
        <v>0</v>
      </c>
      <c r="H159" s="383">
        <f>Gastos!V60</f>
        <v>0</v>
      </c>
      <c r="I159" s="383">
        <f>Gastos!W60</f>
        <v>0</v>
      </c>
      <c r="J159" s="383">
        <f>Gastos!X60</f>
        <v>0</v>
      </c>
      <c r="K159" s="383">
        <f>Gastos!Y60</f>
        <v>0</v>
      </c>
      <c r="L159" s="383">
        <f>Gastos!Z60</f>
        <v>0</v>
      </c>
      <c r="M159" s="383">
        <f>Gastos!AA60</f>
        <v>0</v>
      </c>
      <c r="N159" s="383">
        <f>Gastos!AB60</f>
        <v>0</v>
      </c>
      <c r="O159" s="383">
        <f>Gastos!AC60</f>
        <v>0</v>
      </c>
      <c r="P159" s="383">
        <f>Gastos!AD60</f>
        <v>0</v>
      </c>
      <c r="Q159" s="383">
        <f t="shared" si="136"/>
        <v>0</v>
      </c>
      <c r="R159" s="383">
        <f>Gastos!AE60</f>
        <v>0</v>
      </c>
      <c r="S159" s="383">
        <f>Gastos!AF60</f>
        <v>0</v>
      </c>
      <c r="T159" s="383">
        <f>Gastos!AG60</f>
        <v>0</v>
      </c>
      <c r="U159" s="383">
        <f>Gastos!AH60</f>
        <v>0</v>
      </c>
      <c r="V159" s="383">
        <f>Gastos!AI60</f>
        <v>0</v>
      </c>
      <c r="W159" s="383">
        <f>Gastos!AJ60</f>
        <v>0</v>
      </c>
      <c r="X159" s="383">
        <f>Gastos!AK60</f>
        <v>0</v>
      </c>
      <c r="Y159" s="383">
        <f>Gastos!AL60</f>
        <v>0</v>
      </c>
      <c r="Z159" s="383">
        <f>Gastos!AM60</f>
        <v>0</v>
      </c>
      <c r="AA159" s="383">
        <f>Gastos!AN60</f>
        <v>0</v>
      </c>
      <c r="AB159" s="383">
        <f>Gastos!AO60</f>
        <v>0</v>
      </c>
      <c r="AC159" s="383">
        <f>Gastos!AP60</f>
        <v>0</v>
      </c>
      <c r="AD159" s="383">
        <f t="shared" si="137"/>
        <v>0</v>
      </c>
      <c r="AE159" s="383">
        <f>Gastos!AQ60</f>
        <v>0</v>
      </c>
      <c r="AF159" s="383">
        <f>Gastos!AR60</f>
        <v>0</v>
      </c>
      <c r="AG159" s="383">
        <f>Gastos!AS60</f>
        <v>0</v>
      </c>
      <c r="AH159" s="383">
        <f>Gastos!AT60</f>
        <v>0</v>
      </c>
      <c r="AI159" s="383">
        <f>Gastos!AU60</f>
        <v>0</v>
      </c>
      <c r="AJ159" s="383">
        <f>Gastos!AV60</f>
        <v>0</v>
      </c>
      <c r="AK159" s="383">
        <f>Gastos!AW60</f>
        <v>0</v>
      </c>
      <c r="AL159" s="383">
        <f>Gastos!AX60</f>
        <v>0</v>
      </c>
      <c r="AM159" s="383">
        <f>Gastos!AY60</f>
        <v>0</v>
      </c>
      <c r="AN159" s="383">
        <f>Gastos!AZ60</f>
        <v>0</v>
      </c>
      <c r="AO159" s="383">
        <f>Gastos!BA60</f>
        <v>0</v>
      </c>
      <c r="AP159" s="383">
        <f>Gastos!BB60</f>
        <v>0</v>
      </c>
      <c r="AQ159" s="383">
        <f t="shared" si="138"/>
        <v>0</v>
      </c>
      <c r="AR159" s="383">
        <f>Gastos!BC60</f>
        <v>0</v>
      </c>
      <c r="AS159" s="383">
        <f>Gastos!BD60</f>
        <v>0</v>
      </c>
      <c r="AT159" s="383">
        <f>Gastos!BE60</f>
        <v>0</v>
      </c>
      <c r="AU159" s="383">
        <f>Gastos!BF60</f>
        <v>0</v>
      </c>
      <c r="AV159" s="383">
        <f>Gastos!BG60</f>
        <v>0</v>
      </c>
      <c r="AW159" s="383">
        <f>Gastos!BH60</f>
        <v>0</v>
      </c>
      <c r="AX159" s="383">
        <f>Gastos!BI60</f>
        <v>0</v>
      </c>
      <c r="AY159" s="383">
        <f>Gastos!BJ60</f>
        <v>0</v>
      </c>
      <c r="AZ159" s="383">
        <f>Gastos!BK60</f>
        <v>0</v>
      </c>
      <c r="BA159" s="383">
        <f>Gastos!BL60</f>
        <v>0</v>
      </c>
      <c r="BB159" s="383">
        <f>Gastos!BM60</f>
        <v>0</v>
      </c>
      <c r="BC159" s="383">
        <f>Gastos!BN60</f>
        <v>0</v>
      </c>
      <c r="BD159" s="383">
        <f t="shared" si="139"/>
        <v>0</v>
      </c>
      <c r="BE159" s="383">
        <f>Gastos!BO60</f>
        <v>0</v>
      </c>
      <c r="BF159" s="383">
        <f>Gastos!BP60</f>
        <v>0</v>
      </c>
      <c r="BG159" s="383">
        <f>Gastos!BQ60</f>
        <v>0</v>
      </c>
      <c r="BH159" s="383">
        <f>Gastos!BR60</f>
        <v>0</v>
      </c>
      <c r="BI159" s="383">
        <f>Gastos!BS60</f>
        <v>0</v>
      </c>
      <c r="BJ159" s="383">
        <f>Gastos!BT60</f>
        <v>0</v>
      </c>
      <c r="BK159" s="383">
        <f>Gastos!BU60</f>
        <v>0</v>
      </c>
      <c r="BL159" s="383">
        <f>Gastos!BV60</f>
        <v>0</v>
      </c>
      <c r="BM159" s="383">
        <f>Gastos!BW60</f>
        <v>0</v>
      </c>
      <c r="BN159" s="383">
        <f>Gastos!BX60</f>
        <v>0</v>
      </c>
      <c r="BO159" s="383">
        <f>Gastos!BY60</f>
        <v>0</v>
      </c>
      <c r="BP159" s="383">
        <f>Gastos!BZ60</f>
        <v>0</v>
      </c>
      <c r="BQ159" s="485">
        <f t="shared" si="140"/>
        <v>0</v>
      </c>
    </row>
    <row r="160" spans="2:69" s="460" customFormat="1">
      <c r="B160" s="373"/>
      <c r="C160" s="418" t="str">
        <f>C150</f>
        <v>Acondicionamiento (m²)</v>
      </c>
      <c r="D160" s="418"/>
      <c r="E160" s="383">
        <f>Gastos!C49+Gastos!C60</f>
        <v>0</v>
      </c>
      <c r="F160" s="383">
        <f>Gastos!T61</f>
        <v>0</v>
      </c>
      <c r="G160" s="383">
        <f>Gastos!U61</f>
        <v>0</v>
      </c>
      <c r="H160" s="383">
        <f>Gastos!V61</f>
        <v>0</v>
      </c>
      <c r="I160" s="383">
        <f>Gastos!W61</f>
        <v>0</v>
      </c>
      <c r="J160" s="383">
        <f>Gastos!X61</f>
        <v>0</v>
      </c>
      <c r="K160" s="383">
        <f>Gastos!Y61</f>
        <v>0</v>
      </c>
      <c r="L160" s="383">
        <f>Gastos!Z61</f>
        <v>0</v>
      </c>
      <c r="M160" s="383">
        <f>Gastos!AA61</f>
        <v>0</v>
      </c>
      <c r="N160" s="383">
        <f>Gastos!AB61</f>
        <v>0</v>
      </c>
      <c r="O160" s="383">
        <f>Gastos!AC61</f>
        <v>0</v>
      </c>
      <c r="P160" s="383">
        <f>Gastos!AD61</f>
        <v>0</v>
      </c>
      <c r="Q160" s="383">
        <f t="shared" si="136"/>
        <v>0</v>
      </c>
      <c r="R160" s="383">
        <f>Gastos!AE61</f>
        <v>0</v>
      </c>
      <c r="S160" s="383">
        <f>Gastos!AF61</f>
        <v>0</v>
      </c>
      <c r="T160" s="383">
        <f>Gastos!AG61</f>
        <v>0</v>
      </c>
      <c r="U160" s="383">
        <f>Gastos!AH61</f>
        <v>0</v>
      </c>
      <c r="V160" s="383">
        <f>Gastos!AI61</f>
        <v>0</v>
      </c>
      <c r="W160" s="383">
        <f>Gastos!AJ61</f>
        <v>0</v>
      </c>
      <c r="X160" s="383">
        <f>Gastos!AK61</f>
        <v>0</v>
      </c>
      <c r="Y160" s="383">
        <f>Gastos!AL61</f>
        <v>0</v>
      </c>
      <c r="Z160" s="383">
        <f>Gastos!AM61</f>
        <v>0</v>
      </c>
      <c r="AA160" s="383">
        <f>Gastos!AN61</f>
        <v>0</v>
      </c>
      <c r="AB160" s="383">
        <f>Gastos!AO61</f>
        <v>0</v>
      </c>
      <c r="AC160" s="383">
        <f>Gastos!AP61</f>
        <v>0</v>
      </c>
      <c r="AD160" s="383">
        <f t="shared" si="137"/>
        <v>0</v>
      </c>
      <c r="AE160" s="383">
        <f>Gastos!AQ61</f>
        <v>0</v>
      </c>
      <c r="AF160" s="383">
        <f>Gastos!AR61</f>
        <v>0</v>
      </c>
      <c r="AG160" s="383">
        <f>Gastos!AS61</f>
        <v>0</v>
      </c>
      <c r="AH160" s="383">
        <f>Gastos!AT61</f>
        <v>0</v>
      </c>
      <c r="AI160" s="383">
        <f>Gastos!AU61</f>
        <v>0</v>
      </c>
      <c r="AJ160" s="383">
        <f>Gastos!AV61</f>
        <v>0</v>
      </c>
      <c r="AK160" s="383">
        <f>Gastos!AW61</f>
        <v>0</v>
      </c>
      <c r="AL160" s="383">
        <f>Gastos!AX61</f>
        <v>0</v>
      </c>
      <c r="AM160" s="383">
        <f>Gastos!AY61</f>
        <v>0</v>
      </c>
      <c r="AN160" s="383">
        <f>Gastos!AZ61</f>
        <v>0</v>
      </c>
      <c r="AO160" s="383">
        <f>Gastos!BA61</f>
        <v>0</v>
      </c>
      <c r="AP160" s="383">
        <f>Gastos!BB61</f>
        <v>0</v>
      </c>
      <c r="AQ160" s="383">
        <f t="shared" si="138"/>
        <v>0</v>
      </c>
      <c r="AR160" s="383">
        <f>Gastos!BC61</f>
        <v>0</v>
      </c>
      <c r="AS160" s="383">
        <f>Gastos!BD61</f>
        <v>0</v>
      </c>
      <c r="AT160" s="383">
        <f>Gastos!BE61</f>
        <v>0</v>
      </c>
      <c r="AU160" s="383">
        <f>Gastos!BF61</f>
        <v>0</v>
      </c>
      <c r="AV160" s="383">
        <f>Gastos!BG61</f>
        <v>0</v>
      </c>
      <c r="AW160" s="383">
        <f>Gastos!BH61</f>
        <v>0</v>
      </c>
      <c r="AX160" s="383">
        <f>Gastos!BI61</f>
        <v>0</v>
      </c>
      <c r="AY160" s="383">
        <f>Gastos!BJ61</f>
        <v>0</v>
      </c>
      <c r="AZ160" s="383">
        <f>Gastos!BK61</f>
        <v>0</v>
      </c>
      <c r="BA160" s="383">
        <f>Gastos!BL61</f>
        <v>0</v>
      </c>
      <c r="BB160" s="383">
        <f>Gastos!BM61</f>
        <v>0</v>
      </c>
      <c r="BC160" s="383">
        <f>Gastos!BN61</f>
        <v>0</v>
      </c>
      <c r="BD160" s="383">
        <f t="shared" si="139"/>
        <v>0</v>
      </c>
      <c r="BE160" s="383">
        <f>Gastos!BO61</f>
        <v>0</v>
      </c>
      <c r="BF160" s="383">
        <f>Gastos!BP61</f>
        <v>0</v>
      </c>
      <c r="BG160" s="383">
        <f>Gastos!BQ61</f>
        <v>0</v>
      </c>
      <c r="BH160" s="383">
        <f>Gastos!BR61</f>
        <v>0</v>
      </c>
      <c r="BI160" s="383">
        <f>Gastos!BS61</f>
        <v>0</v>
      </c>
      <c r="BJ160" s="383">
        <f>Gastos!BT61</f>
        <v>0</v>
      </c>
      <c r="BK160" s="383">
        <f>Gastos!BU61</f>
        <v>0</v>
      </c>
      <c r="BL160" s="383">
        <f>Gastos!BV61</f>
        <v>0</v>
      </c>
      <c r="BM160" s="383">
        <f>Gastos!BW61</f>
        <v>0</v>
      </c>
      <c r="BN160" s="383">
        <f>Gastos!BX61</f>
        <v>0</v>
      </c>
      <c r="BO160" s="383">
        <f>Gastos!BY61</f>
        <v>0</v>
      </c>
      <c r="BP160" s="383">
        <f>Gastos!BZ61</f>
        <v>0</v>
      </c>
      <c r="BQ160" s="485">
        <f t="shared" si="140"/>
        <v>0</v>
      </c>
    </row>
    <row r="161" spans="2:69" s="460" customFormat="1">
      <c r="B161" s="373"/>
      <c r="C161" s="418" t="s">
        <v>413</v>
      </c>
      <c r="D161" s="418"/>
      <c r="E161" s="383">
        <f>Gastos!C50+Gastos!C61</f>
        <v>0</v>
      </c>
      <c r="F161" s="383">
        <f>Gastos!T62</f>
        <v>0</v>
      </c>
      <c r="G161" s="383">
        <f>Gastos!U62</f>
        <v>0</v>
      </c>
      <c r="H161" s="383">
        <f>Gastos!V62</f>
        <v>0</v>
      </c>
      <c r="I161" s="383">
        <f>Gastos!W62</f>
        <v>0</v>
      </c>
      <c r="J161" s="383">
        <f>Gastos!X62</f>
        <v>0</v>
      </c>
      <c r="K161" s="383">
        <f>Gastos!Y62</f>
        <v>0</v>
      </c>
      <c r="L161" s="383">
        <f>Gastos!Z62</f>
        <v>0</v>
      </c>
      <c r="M161" s="383">
        <f>Gastos!AA62</f>
        <v>0</v>
      </c>
      <c r="N161" s="383">
        <f>Gastos!AB62</f>
        <v>0</v>
      </c>
      <c r="O161" s="383">
        <f>Gastos!AC62</f>
        <v>0</v>
      </c>
      <c r="P161" s="383">
        <f>Gastos!AD62</f>
        <v>0</v>
      </c>
      <c r="Q161" s="383">
        <f t="shared" si="136"/>
        <v>0</v>
      </c>
      <c r="R161" s="383">
        <f>Gastos!AE62</f>
        <v>0</v>
      </c>
      <c r="S161" s="383">
        <f>Gastos!AF62</f>
        <v>0</v>
      </c>
      <c r="T161" s="383">
        <f>Gastos!AG62</f>
        <v>0</v>
      </c>
      <c r="U161" s="383">
        <f>Gastos!AH62</f>
        <v>0</v>
      </c>
      <c r="V161" s="383">
        <f>Gastos!AI62</f>
        <v>0</v>
      </c>
      <c r="W161" s="383">
        <f>Gastos!AJ62</f>
        <v>0</v>
      </c>
      <c r="X161" s="383">
        <f>Gastos!AK62</f>
        <v>0</v>
      </c>
      <c r="Y161" s="383">
        <f>Gastos!AL62</f>
        <v>0</v>
      </c>
      <c r="Z161" s="383">
        <f>Gastos!AM62</f>
        <v>0</v>
      </c>
      <c r="AA161" s="383">
        <f>Gastos!AN62</f>
        <v>0</v>
      </c>
      <c r="AB161" s="383">
        <f>Gastos!AO62</f>
        <v>0</v>
      </c>
      <c r="AC161" s="383">
        <f>Gastos!AP62</f>
        <v>0</v>
      </c>
      <c r="AD161" s="383">
        <f t="shared" si="137"/>
        <v>0</v>
      </c>
      <c r="AE161" s="383">
        <f>Gastos!AQ62</f>
        <v>0</v>
      </c>
      <c r="AF161" s="383">
        <f>Gastos!AR62</f>
        <v>0</v>
      </c>
      <c r="AG161" s="383">
        <f>Gastos!AS62</f>
        <v>0</v>
      </c>
      <c r="AH161" s="383">
        <f>Gastos!AT62</f>
        <v>0</v>
      </c>
      <c r="AI161" s="383">
        <f>Gastos!AU62</f>
        <v>0</v>
      </c>
      <c r="AJ161" s="383">
        <f>Gastos!AV62</f>
        <v>0</v>
      </c>
      <c r="AK161" s="383">
        <f>Gastos!AW62</f>
        <v>0</v>
      </c>
      <c r="AL161" s="383">
        <f>Gastos!AX62</f>
        <v>0</v>
      </c>
      <c r="AM161" s="383">
        <f>Gastos!AY62</f>
        <v>0</v>
      </c>
      <c r="AN161" s="383">
        <f>Gastos!AZ62</f>
        <v>0</v>
      </c>
      <c r="AO161" s="383">
        <f>Gastos!BA62</f>
        <v>0</v>
      </c>
      <c r="AP161" s="383">
        <f>Gastos!BB62</f>
        <v>0</v>
      </c>
      <c r="AQ161" s="383">
        <f t="shared" si="138"/>
        <v>0</v>
      </c>
      <c r="AR161" s="383">
        <f>Gastos!BC62</f>
        <v>0</v>
      </c>
      <c r="AS161" s="383">
        <f>Gastos!BD62</f>
        <v>0</v>
      </c>
      <c r="AT161" s="383">
        <f>Gastos!BE62</f>
        <v>0</v>
      </c>
      <c r="AU161" s="383">
        <f>Gastos!BF62</f>
        <v>0</v>
      </c>
      <c r="AV161" s="383">
        <f>Gastos!BG62</f>
        <v>0</v>
      </c>
      <c r="AW161" s="383">
        <f>Gastos!BH62</f>
        <v>0</v>
      </c>
      <c r="AX161" s="383">
        <f>Gastos!BI62</f>
        <v>0</v>
      </c>
      <c r="AY161" s="383">
        <f>Gastos!BJ62</f>
        <v>0</v>
      </c>
      <c r="AZ161" s="383">
        <f>Gastos!BK62</f>
        <v>0</v>
      </c>
      <c r="BA161" s="383">
        <f>Gastos!BL62</f>
        <v>0</v>
      </c>
      <c r="BB161" s="383">
        <f>Gastos!BM62</f>
        <v>0</v>
      </c>
      <c r="BC161" s="383">
        <f>Gastos!BN62</f>
        <v>0</v>
      </c>
      <c r="BD161" s="383">
        <f t="shared" si="139"/>
        <v>0</v>
      </c>
      <c r="BE161" s="383">
        <f>Gastos!BO62</f>
        <v>0</v>
      </c>
      <c r="BF161" s="383">
        <f>Gastos!BP62</f>
        <v>0</v>
      </c>
      <c r="BG161" s="383">
        <f>Gastos!BQ62</f>
        <v>0</v>
      </c>
      <c r="BH161" s="383">
        <f>Gastos!BR62</f>
        <v>0</v>
      </c>
      <c r="BI161" s="383">
        <f>Gastos!BS62</f>
        <v>0</v>
      </c>
      <c r="BJ161" s="383">
        <f>Gastos!BT62</f>
        <v>0</v>
      </c>
      <c r="BK161" s="383">
        <f>Gastos!BU62</f>
        <v>0</v>
      </c>
      <c r="BL161" s="383">
        <f>Gastos!BV62</f>
        <v>0</v>
      </c>
      <c r="BM161" s="383">
        <f>Gastos!BW62</f>
        <v>0</v>
      </c>
      <c r="BN161" s="383">
        <f>Gastos!BX62</f>
        <v>0</v>
      </c>
      <c r="BO161" s="383">
        <f>Gastos!BY62</f>
        <v>0</v>
      </c>
      <c r="BP161" s="383">
        <f>Gastos!BZ62</f>
        <v>0</v>
      </c>
      <c r="BQ161" s="485">
        <f t="shared" si="140"/>
        <v>0</v>
      </c>
    </row>
    <row r="162" spans="2:69" s="460" customFormat="1">
      <c r="B162" s="373"/>
      <c r="C162" s="418" t="s">
        <v>77</v>
      </c>
      <c r="D162" s="418"/>
      <c r="E162" s="383">
        <f>Gastos!C51+Gastos!C62</f>
        <v>0</v>
      </c>
      <c r="F162" s="383">
        <f>Gastos!T63</f>
        <v>0</v>
      </c>
      <c r="G162" s="383">
        <f>Gastos!U63</f>
        <v>0</v>
      </c>
      <c r="H162" s="383">
        <f>Gastos!V63</f>
        <v>0</v>
      </c>
      <c r="I162" s="383">
        <f>Gastos!W63</f>
        <v>0</v>
      </c>
      <c r="J162" s="383">
        <f>Gastos!X63</f>
        <v>0</v>
      </c>
      <c r="K162" s="383">
        <f>Gastos!Y63</f>
        <v>0</v>
      </c>
      <c r="L162" s="383">
        <f>Gastos!Z63</f>
        <v>0</v>
      </c>
      <c r="M162" s="383">
        <f>Gastos!AA63</f>
        <v>0</v>
      </c>
      <c r="N162" s="383">
        <f>Gastos!AB63</f>
        <v>0</v>
      </c>
      <c r="O162" s="383">
        <f>Gastos!AC63</f>
        <v>0</v>
      </c>
      <c r="P162" s="383">
        <f>Gastos!AD63</f>
        <v>0</v>
      </c>
      <c r="Q162" s="383">
        <f t="shared" si="136"/>
        <v>0</v>
      </c>
      <c r="R162" s="383">
        <f>Gastos!AE63</f>
        <v>0</v>
      </c>
      <c r="S162" s="383">
        <f>Gastos!AF63</f>
        <v>0</v>
      </c>
      <c r="T162" s="383">
        <f>Gastos!AG63</f>
        <v>0</v>
      </c>
      <c r="U162" s="383">
        <f>Gastos!AH63</f>
        <v>0</v>
      </c>
      <c r="V162" s="383">
        <f>Gastos!AI63</f>
        <v>0</v>
      </c>
      <c r="W162" s="383">
        <f>Gastos!AJ63</f>
        <v>0</v>
      </c>
      <c r="X162" s="383">
        <f>Gastos!AK63</f>
        <v>0</v>
      </c>
      <c r="Y162" s="383">
        <f>Gastos!AL63</f>
        <v>0</v>
      </c>
      <c r="Z162" s="383">
        <f>Gastos!AM63</f>
        <v>0</v>
      </c>
      <c r="AA162" s="383">
        <f>Gastos!AN63</f>
        <v>0</v>
      </c>
      <c r="AB162" s="383">
        <f>Gastos!AO63</f>
        <v>0</v>
      </c>
      <c r="AC162" s="383">
        <f>Gastos!AP63</f>
        <v>0</v>
      </c>
      <c r="AD162" s="383">
        <f t="shared" si="137"/>
        <v>0</v>
      </c>
      <c r="AE162" s="383">
        <f>Gastos!AQ63</f>
        <v>0</v>
      </c>
      <c r="AF162" s="383">
        <f>Gastos!AR63</f>
        <v>0</v>
      </c>
      <c r="AG162" s="383">
        <f>Gastos!AS63</f>
        <v>0</v>
      </c>
      <c r="AH162" s="383">
        <f>Gastos!AT63</f>
        <v>0</v>
      </c>
      <c r="AI162" s="383">
        <f>Gastos!AU63</f>
        <v>0</v>
      </c>
      <c r="AJ162" s="383">
        <f>Gastos!AV63</f>
        <v>0</v>
      </c>
      <c r="AK162" s="383">
        <f>Gastos!AW63</f>
        <v>0</v>
      </c>
      <c r="AL162" s="383">
        <f>Gastos!AX63</f>
        <v>0</v>
      </c>
      <c r="AM162" s="383">
        <f>Gastos!AY63</f>
        <v>0</v>
      </c>
      <c r="AN162" s="383">
        <f>Gastos!AZ63</f>
        <v>0</v>
      </c>
      <c r="AO162" s="383">
        <f>Gastos!BA63</f>
        <v>0</v>
      </c>
      <c r="AP162" s="383">
        <f>Gastos!BB63</f>
        <v>0</v>
      </c>
      <c r="AQ162" s="383">
        <f t="shared" si="138"/>
        <v>0</v>
      </c>
      <c r="AR162" s="383">
        <f>Gastos!BC63</f>
        <v>0</v>
      </c>
      <c r="AS162" s="383">
        <f>Gastos!BD63</f>
        <v>0</v>
      </c>
      <c r="AT162" s="383">
        <f>Gastos!BE63</f>
        <v>0</v>
      </c>
      <c r="AU162" s="383">
        <f>Gastos!BF63</f>
        <v>0</v>
      </c>
      <c r="AV162" s="383">
        <f>Gastos!BG63</f>
        <v>0</v>
      </c>
      <c r="AW162" s="383">
        <f>Gastos!BH63</f>
        <v>0</v>
      </c>
      <c r="AX162" s="383">
        <f>Gastos!BI63</f>
        <v>0</v>
      </c>
      <c r="AY162" s="383">
        <f>Gastos!BJ63</f>
        <v>0</v>
      </c>
      <c r="AZ162" s="383">
        <f>Gastos!BK63</f>
        <v>0</v>
      </c>
      <c r="BA162" s="383">
        <f>Gastos!BL63</f>
        <v>0</v>
      </c>
      <c r="BB162" s="383">
        <f>Gastos!BM63</f>
        <v>0</v>
      </c>
      <c r="BC162" s="383">
        <f>Gastos!BN63</f>
        <v>0</v>
      </c>
      <c r="BD162" s="383">
        <f t="shared" si="139"/>
        <v>0</v>
      </c>
      <c r="BE162" s="383">
        <f>Gastos!BO63</f>
        <v>0</v>
      </c>
      <c r="BF162" s="383">
        <f>Gastos!BP63</f>
        <v>0</v>
      </c>
      <c r="BG162" s="383">
        <f>Gastos!BQ63</f>
        <v>0</v>
      </c>
      <c r="BH162" s="383">
        <f>Gastos!BR63</f>
        <v>0</v>
      </c>
      <c r="BI162" s="383">
        <f>Gastos!BS63</f>
        <v>0</v>
      </c>
      <c r="BJ162" s="383">
        <f>Gastos!BT63</f>
        <v>0</v>
      </c>
      <c r="BK162" s="383">
        <f>Gastos!BU63</f>
        <v>0</v>
      </c>
      <c r="BL162" s="383">
        <f>Gastos!BV63</f>
        <v>0</v>
      </c>
      <c r="BM162" s="383">
        <f>Gastos!BW63</f>
        <v>0</v>
      </c>
      <c r="BN162" s="383">
        <f>Gastos!BX63</f>
        <v>0</v>
      </c>
      <c r="BO162" s="383">
        <f>Gastos!BY63</f>
        <v>0</v>
      </c>
      <c r="BP162" s="383">
        <f>Gastos!BZ63</f>
        <v>0</v>
      </c>
      <c r="BQ162" s="485">
        <f t="shared" si="140"/>
        <v>0</v>
      </c>
    </row>
    <row r="163" spans="2:69" s="460" customFormat="1">
      <c r="B163" s="373"/>
      <c r="C163" s="461" t="s">
        <v>310</v>
      </c>
      <c r="D163" s="461"/>
      <c r="E163" s="395">
        <f>SUM(E156:E162)</f>
        <v>0</v>
      </c>
      <c r="F163" s="395">
        <f t="shared" ref="F163:BP163" si="141">SUM(F156:F162)</f>
        <v>0</v>
      </c>
      <c r="G163" s="395">
        <f t="shared" si="141"/>
        <v>0</v>
      </c>
      <c r="H163" s="395">
        <f t="shared" si="141"/>
        <v>0</v>
      </c>
      <c r="I163" s="395">
        <f t="shared" si="141"/>
        <v>0</v>
      </c>
      <c r="J163" s="395">
        <f t="shared" si="141"/>
        <v>0</v>
      </c>
      <c r="K163" s="395">
        <f t="shared" si="141"/>
        <v>0</v>
      </c>
      <c r="L163" s="395">
        <f t="shared" si="141"/>
        <v>0</v>
      </c>
      <c r="M163" s="395">
        <f t="shared" si="141"/>
        <v>0</v>
      </c>
      <c r="N163" s="395">
        <f t="shared" si="141"/>
        <v>0</v>
      </c>
      <c r="O163" s="395">
        <f t="shared" si="141"/>
        <v>0</v>
      </c>
      <c r="P163" s="395">
        <f t="shared" si="141"/>
        <v>0</v>
      </c>
      <c r="Q163" s="383">
        <f t="shared" si="136"/>
        <v>0</v>
      </c>
      <c r="R163" s="395">
        <f t="shared" si="141"/>
        <v>0</v>
      </c>
      <c r="S163" s="395">
        <f t="shared" si="141"/>
        <v>0</v>
      </c>
      <c r="T163" s="395">
        <f t="shared" si="141"/>
        <v>0</v>
      </c>
      <c r="U163" s="395">
        <f t="shared" si="141"/>
        <v>0</v>
      </c>
      <c r="V163" s="395">
        <f t="shared" si="141"/>
        <v>0</v>
      </c>
      <c r="W163" s="395">
        <f t="shared" si="141"/>
        <v>0</v>
      </c>
      <c r="X163" s="395">
        <f t="shared" si="141"/>
        <v>0</v>
      </c>
      <c r="Y163" s="395">
        <f t="shared" si="141"/>
        <v>0</v>
      </c>
      <c r="Z163" s="395">
        <f t="shared" si="141"/>
        <v>0</v>
      </c>
      <c r="AA163" s="395">
        <f t="shared" si="141"/>
        <v>0</v>
      </c>
      <c r="AB163" s="395">
        <f t="shared" si="141"/>
        <v>0</v>
      </c>
      <c r="AC163" s="395">
        <f t="shared" si="141"/>
        <v>0</v>
      </c>
      <c r="AD163" s="383">
        <f t="shared" si="137"/>
        <v>0</v>
      </c>
      <c r="AE163" s="395">
        <f t="shared" si="141"/>
        <v>0</v>
      </c>
      <c r="AF163" s="395">
        <f t="shared" si="141"/>
        <v>0</v>
      </c>
      <c r="AG163" s="395">
        <f t="shared" si="141"/>
        <v>0</v>
      </c>
      <c r="AH163" s="395">
        <f t="shared" si="141"/>
        <v>0</v>
      </c>
      <c r="AI163" s="395">
        <f t="shared" si="141"/>
        <v>0</v>
      </c>
      <c r="AJ163" s="395">
        <f t="shared" si="141"/>
        <v>0</v>
      </c>
      <c r="AK163" s="395">
        <f t="shared" si="141"/>
        <v>0</v>
      </c>
      <c r="AL163" s="395">
        <f t="shared" si="141"/>
        <v>0</v>
      </c>
      <c r="AM163" s="395">
        <f t="shared" si="141"/>
        <v>0</v>
      </c>
      <c r="AN163" s="395">
        <f t="shared" si="141"/>
        <v>0</v>
      </c>
      <c r="AO163" s="395">
        <f t="shared" si="141"/>
        <v>0</v>
      </c>
      <c r="AP163" s="395">
        <f t="shared" si="141"/>
        <v>0</v>
      </c>
      <c r="AQ163" s="383">
        <f t="shared" si="138"/>
        <v>0</v>
      </c>
      <c r="AR163" s="395">
        <f t="shared" si="141"/>
        <v>0</v>
      </c>
      <c r="AS163" s="395">
        <f t="shared" si="141"/>
        <v>0</v>
      </c>
      <c r="AT163" s="395">
        <f t="shared" si="141"/>
        <v>0</v>
      </c>
      <c r="AU163" s="395">
        <f t="shared" si="141"/>
        <v>0</v>
      </c>
      <c r="AV163" s="395">
        <f t="shared" si="141"/>
        <v>0</v>
      </c>
      <c r="AW163" s="395">
        <f t="shared" si="141"/>
        <v>0</v>
      </c>
      <c r="AX163" s="395">
        <f t="shared" si="141"/>
        <v>0</v>
      </c>
      <c r="AY163" s="395">
        <f t="shared" si="141"/>
        <v>0</v>
      </c>
      <c r="AZ163" s="395">
        <f t="shared" si="141"/>
        <v>0</v>
      </c>
      <c r="BA163" s="395">
        <f t="shared" si="141"/>
        <v>0</v>
      </c>
      <c r="BB163" s="395">
        <f t="shared" si="141"/>
        <v>0</v>
      </c>
      <c r="BC163" s="395">
        <f t="shared" si="141"/>
        <v>0</v>
      </c>
      <c r="BD163" s="383">
        <f t="shared" si="139"/>
        <v>0</v>
      </c>
      <c r="BE163" s="395">
        <f t="shared" si="141"/>
        <v>0</v>
      </c>
      <c r="BF163" s="395">
        <f t="shared" si="141"/>
        <v>0</v>
      </c>
      <c r="BG163" s="395">
        <f t="shared" si="141"/>
        <v>0</v>
      </c>
      <c r="BH163" s="395">
        <f t="shared" si="141"/>
        <v>0</v>
      </c>
      <c r="BI163" s="395">
        <f t="shared" si="141"/>
        <v>0</v>
      </c>
      <c r="BJ163" s="395">
        <f t="shared" si="141"/>
        <v>0</v>
      </c>
      <c r="BK163" s="395">
        <f t="shared" si="141"/>
        <v>0</v>
      </c>
      <c r="BL163" s="395">
        <f t="shared" si="141"/>
        <v>0</v>
      </c>
      <c r="BM163" s="395">
        <f t="shared" si="141"/>
        <v>0</v>
      </c>
      <c r="BN163" s="395">
        <f t="shared" si="141"/>
        <v>0</v>
      </c>
      <c r="BO163" s="395">
        <f t="shared" si="141"/>
        <v>0</v>
      </c>
      <c r="BP163" s="395">
        <f t="shared" si="141"/>
        <v>0</v>
      </c>
      <c r="BQ163" s="485">
        <f t="shared" si="140"/>
        <v>0</v>
      </c>
    </row>
    <row r="164" spans="2:69">
      <c r="B164" s="373"/>
      <c r="C164" s="462"/>
      <c r="D164" s="462"/>
      <c r="E164" s="383"/>
      <c r="F164" s="383"/>
      <c r="G164" s="383"/>
      <c r="H164" s="383"/>
      <c r="I164" s="383"/>
      <c r="J164" s="383"/>
      <c r="K164" s="383"/>
      <c r="L164" s="383"/>
      <c r="M164" s="383"/>
      <c r="N164" s="383"/>
      <c r="O164" s="383"/>
      <c r="P164" s="383"/>
      <c r="Q164" s="383"/>
      <c r="R164" s="383"/>
      <c r="S164" s="383"/>
      <c r="T164" s="383"/>
      <c r="U164" s="383"/>
      <c r="V164" s="383"/>
      <c r="W164" s="383"/>
      <c r="X164" s="383"/>
      <c r="Y164" s="383"/>
      <c r="Z164" s="383"/>
      <c r="AA164" s="383"/>
      <c r="AB164" s="383"/>
      <c r="AC164" s="383"/>
      <c r="AD164" s="383"/>
      <c r="AE164" s="383"/>
      <c r="AF164" s="383"/>
      <c r="AG164" s="383"/>
      <c r="AH164" s="383"/>
      <c r="AI164" s="383"/>
      <c r="AJ164" s="383"/>
      <c r="AK164" s="383"/>
      <c r="AL164" s="383"/>
      <c r="AM164" s="383"/>
      <c r="AN164" s="383"/>
      <c r="AO164" s="383"/>
      <c r="AP164" s="383"/>
      <c r="AQ164" s="383"/>
      <c r="AR164" s="383"/>
      <c r="AS164" s="383"/>
      <c r="AT164" s="383"/>
      <c r="AU164" s="383"/>
      <c r="AV164" s="383"/>
      <c r="AW164" s="383"/>
      <c r="AX164" s="383"/>
      <c r="AY164" s="383"/>
      <c r="AZ164" s="383"/>
      <c r="BA164" s="383"/>
      <c r="BB164" s="383"/>
      <c r="BC164" s="383"/>
      <c r="BD164" s="383"/>
      <c r="BE164" s="383"/>
      <c r="BF164" s="383"/>
      <c r="BG164" s="383"/>
      <c r="BH164" s="383"/>
      <c r="BI164" s="383"/>
      <c r="BJ164" s="383"/>
      <c r="BK164" s="383"/>
      <c r="BL164" s="383"/>
      <c r="BM164" s="383"/>
      <c r="BN164" s="383"/>
      <c r="BO164" s="383"/>
      <c r="BP164" s="383"/>
      <c r="BQ164" s="485"/>
    </row>
    <row r="165" spans="2:69">
      <c r="B165" s="373"/>
      <c r="C165" s="464" t="s">
        <v>564</v>
      </c>
      <c r="D165" s="464"/>
      <c r="E165" s="383"/>
      <c r="F165" s="383"/>
      <c r="G165" s="383"/>
      <c r="H165" s="383"/>
      <c r="I165" s="383"/>
      <c r="J165" s="383"/>
      <c r="K165" s="383"/>
      <c r="L165" s="383"/>
      <c r="M165" s="383"/>
      <c r="N165" s="383"/>
      <c r="O165" s="383"/>
      <c r="P165" s="383"/>
      <c r="Q165" s="383"/>
      <c r="R165" s="383"/>
      <c r="S165" s="383"/>
      <c r="T165" s="383"/>
      <c r="U165" s="383"/>
      <c r="V165" s="383"/>
      <c r="W165" s="383"/>
      <c r="X165" s="383"/>
      <c r="Y165" s="383"/>
      <c r="Z165" s="383"/>
      <c r="AA165" s="383"/>
      <c r="AB165" s="383"/>
      <c r="AC165" s="383"/>
      <c r="AD165" s="383"/>
      <c r="AE165" s="383"/>
      <c r="AF165" s="383"/>
      <c r="AG165" s="383"/>
      <c r="AH165" s="383"/>
      <c r="AI165" s="383"/>
      <c r="AJ165" s="383"/>
      <c r="AK165" s="383"/>
      <c r="AL165" s="383"/>
      <c r="AM165" s="383"/>
      <c r="AN165" s="383"/>
      <c r="AO165" s="383"/>
      <c r="AP165" s="383"/>
      <c r="AQ165" s="383"/>
      <c r="AR165" s="383"/>
      <c r="AS165" s="383"/>
      <c r="AT165" s="383"/>
      <c r="AU165" s="383"/>
      <c r="AV165" s="383"/>
      <c r="AW165" s="383"/>
      <c r="AX165" s="383"/>
      <c r="AY165" s="383"/>
      <c r="AZ165" s="383"/>
      <c r="BA165" s="383"/>
      <c r="BB165" s="383"/>
      <c r="BC165" s="383"/>
      <c r="BD165" s="383"/>
      <c r="BE165" s="383"/>
      <c r="BF165" s="383"/>
      <c r="BG165" s="383"/>
      <c r="BH165" s="383"/>
      <c r="BI165" s="383"/>
      <c r="BJ165" s="383"/>
      <c r="BK165" s="383"/>
      <c r="BL165" s="383"/>
      <c r="BM165" s="383"/>
      <c r="BN165" s="383"/>
      <c r="BO165" s="383"/>
      <c r="BP165" s="383"/>
      <c r="BQ165" s="485"/>
    </row>
    <row r="166" spans="2:69">
      <c r="B166" s="373"/>
      <c r="C166" s="418" t="str">
        <f>C156</f>
        <v>Terreno</v>
      </c>
      <c r="D166" s="418"/>
      <c r="E166" s="383">
        <f t="shared" ref="E166:E172" si="142">-E156*E177</f>
        <v>0</v>
      </c>
      <c r="F166" s="383">
        <f>-F156*F177+E166</f>
        <v>0</v>
      </c>
      <c r="G166" s="383">
        <f>-G156*G177+F166</f>
        <v>0</v>
      </c>
      <c r="H166" s="383">
        <f>-H156*H177+G166</f>
        <v>0</v>
      </c>
      <c r="I166" s="383">
        <f t="shared" ref="I166:BP166" si="143">-I156*I177+H166</f>
        <v>0</v>
      </c>
      <c r="J166" s="383">
        <f t="shared" si="143"/>
        <v>0</v>
      </c>
      <c r="K166" s="383">
        <f t="shared" si="143"/>
        <v>0</v>
      </c>
      <c r="L166" s="383">
        <f t="shared" si="143"/>
        <v>0</v>
      </c>
      <c r="M166" s="383">
        <f t="shared" si="143"/>
        <v>0</v>
      </c>
      <c r="N166" s="383">
        <f t="shared" si="143"/>
        <v>0</v>
      </c>
      <c r="O166" s="383">
        <f t="shared" si="143"/>
        <v>0</v>
      </c>
      <c r="P166" s="383">
        <f t="shared" si="143"/>
        <v>0</v>
      </c>
      <c r="Q166" s="383">
        <f>SUM(E166:P166)</f>
        <v>0</v>
      </c>
      <c r="R166" s="383">
        <f t="shared" ref="R166:R172" si="144">-R156*R177+P166</f>
        <v>0</v>
      </c>
      <c r="S166" s="383">
        <f t="shared" si="143"/>
        <v>0</v>
      </c>
      <c r="T166" s="383">
        <f t="shared" si="143"/>
        <v>0</v>
      </c>
      <c r="U166" s="383">
        <f t="shared" si="143"/>
        <v>0</v>
      </c>
      <c r="V166" s="383">
        <f t="shared" si="143"/>
        <v>0</v>
      </c>
      <c r="W166" s="383">
        <f t="shared" si="143"/>
        <v>0</v>
      </c>
      <c r="X166" s="383">
        <f t="shared" si="143"/>
        <v>0</v>
      </c>
      <c r="Y166" s="383">
        <f t="shared" si="143"/>
        <v>0</v>
      </c>
      <c r="Z166" s="383">
        <f t="shared" si="143"/>
        <v>0</v>
      </c>
      <c r="AA166" s="383">
        <f t="shared" si="143"/>
        <v>0</v>
      </c>
      <c r="AB166" s="383">
        <f t="shared" si="143"/>
        <v>0</v>
      </c>
      <c r="AC166" s="383">
        <f t="shared" si="143"/>
        <v>0</v>
      </c>
      <c r="AD166" s="383">
        <f>SUM(R166:AC166)</f>
        <v>0</v>
      </c>
      <c r="AE166" s="383">
        <f t="shared" ref="AE166:AE172" si="145">-AE156*AE177+AC166</f>
        <v>0</v>
      </c>
      <c r="AF166" s="383">
        <f t="shared" si="143"/>
        <v>0</v>
      </c>
      <c r="AG166" s="383">
        <f t="shared" si="143"/>
        <v>0</v>
      </c>
      <c r="AH166" s="383">
        <f t="shared" si="143"/>
        <v>0</v>
      </c>
      <c r="AI166" s="383">
        <f t="shared" si="143"/>
        <v>0</v>
      </c>
      <c r="AJ166" s="383">
        <f t="shared" si="143"/>
        <v>0</v>
      </c>
      <c r="AK166" s="383">
        <f t="shared" si="143"/>
        <v>0</v>
      </c>
      <c r="AL166" s="383">
        <f t="shared" si="143"/>
        <v>0</v>
      </c>
      <c r="AM166" s="383">
        <f t="shared" si="143"/>
        <v>0</v>
      </c>
      <c r="AN166" s="383">
        <f t="shared" si="143"/>
        <v>0</v>
      </c>
      <c r="AO166" s="383">
        <f t="shared" si="143"/>
        <v>0</v>
      </c>
      <c r="AP166" s="383">
        <f t="shared" si="143"/>
        <v>0</v>
      </c>
      <c r="AQ166" s="383">
        <f>SUM(AE166:AP166)</f>
        <v>0</v>
      </c>
      <c r="AR166" s="383">
        <f t="shared" ref="AR166:AR172" si="146">-AR156*AR177+AP166</f>
        <v>0</v>
      </c>
      <c r="AS166" s="383">
        <f t="shared" si="143"/>
        <v>0</v>
      </c>
      <c r="AT166" s="383">
        <f t="shared" si="143"/>
        <v>0</v>
      </c>
      <c r="AU166" s="383">
        <f t="shared" si="143"/>
        <v>0</v>
      </c>
      <c r="AV166" s="383">
        <f t="shared" si="143"/>
        <v>0</v>
      </c>
      <c r="AW166" s="383">
        <f t="shared" si="143"/>
        <v>0</v>
      </c>
      <c r="AX166" s="383">
        <f t="shared" si="143"/>
        <v>0</v>
      </c>
      <c r="AY166" s="383">
        <f t="shared" si="143"/>
        <v>0</v>
      </c>
      <c r="AZ166" s="383">
        <f t="shared" si="143"/>
        <v>0</v>
      </c>
      <c r="BA166" s="383">
        <f t="shared" si="143"/>
        <v>0</v>
      </c>
      <c r="BB166" s="383">
        <f t="shared" si="143"/>
        <v>0</v>
      </c>
      <c r="BC166" s="383">
        <f t="shared" si="143"/>
        <v>0</v>
      </c>
      <c r="BD166" s="383">
        <f>SUM(AR166:BC166)</f>
        <v>0</v>
      </c>
      <c r="BE166" s="383">
        <f t="shared" ref="BE166:BE172" si="147">-BE156*BE177+BC166</f>
        <v>0</v>
      </c>
      <c r="BF166" s="383">
        <f t="shared" si="143"/>
        <v>0</v>
      </c>
      <c r="BG166" s="383">
        <f t="shared" si="143"/>
        <v>0</v>
      </c>
      <c r="BH166" s="383">
        <f t="shared" si="143"/>
        <v>0</v>
      </c>
      <c r="BI166" s="383">
        <f t="shared" si="143"/>
        <v>0</v>
      </c>
      <c r="BJ166" s="383">
        <f t="shared" si="143"/>
        <v>0</v>
      </c>
      <c r="BK166" s="383">
        <f t="shared" si="143"/>
        <v>0</v>
      </c>
      <c r="BL166" s="383">
        <f t="shared" si="143"/>
        <v>0</v>
      </c>
      <c r="BM166" s="383">
        <f t="shared" si="143"/>
        <v>0</v>
      </c>
      <c r="BN166" s="383">
        <f t="shared" si="143"/>
        <v>0</v>
      </c>
      <c r="BO166" s="383">
        <f t="shared" si="143"/>
        <v>0</v>
      </c>
      <c r="BP166" s="383">
        <f t="shared" si="143"/>
        <v>0</v>
      </c>
      <c r="BQ166" s="485">
        <f>SUM(BE166:BP166)</f>
        <v>0</v>
      </c>
    </row>
    <row r="167" spans="2:69">
      <c r="B167" s="373"/>
      <c r="C167" s="418" t="s">
        <v>307</v>
      </c>
      <c r="D167" s="418"/>
      <c r="E167" s="383">
        <f t="shared" si="142"/>
        <v>0</v>
      </c>
      <c r="F167" s="383">
        <f t="shared" ref="F167:G172" si="148">-F157*F178+E167</f>
        <v>0</v>
      </c>
      <c r="G167" s="383">
        <f t="shared" si="148"/>
        <v>0</v>
      </c>
      <c r="H167" s="383">
        <f t="shared" ref="H167:BP167" si="149">-H157*H178+G167</f>
        <v>0</v>
      </c>
      <c r="I167" s="383">
        <f t="shared" si="149"/>
        <v>0</v>
      </c>
      <c r="J167" s="383">
        <f t="shared" si="149"/>
        <v>0</v>
      </c>
      <c r="K167" s="383">
        <f t="shared" si="149"/>
        <v>0</v>
      </c>
      <c r="L167" s="383">
        <f t="shared" si="149"/>
        <v>0</v>
      </c>
      <c r="M167" s="383">
        <f t="shared" si="149"/>
        <v>0</v>
      </c>
      <c r="N167" s="383">
        <f t="shared" si="149"/>
        <v>0</v>
      </c>
      <c r="O167" s="383">
        <f t="shared" si="149"/>
        <v>0</v>
      </c>
      <c r="P167" s="383">
        <f t="shared" si="149"/>
        <v>0</v>
      </c>
      <c r="Q167" s="383">
        <f t="shared" ref="Q167:Q172" si="150">SUM(E167:P167)</f>
        <v>0</v>
      </c>
      <c r="R167" s="383">
        <f t="shared" si="144"/>
        <v>0</v>
      </c>
      <c r="S167" s="383">
        <f t="shared" si="149"/>
        <v>0</v>
      </c>
      <c r="T167" s="383">
        <f t="shared" si="149"/>
        <v>0</v>
      </c>
      <c r="U167" s="383">
        <f t="shared" si="149"/>
        <v>0</v>
      </c>
      <c r="V167" s="383">
        <f t="shared" si="149"/>
        <v>0</v>
      </c>
      <c r="W167" s="383">
        <f t="shared" si="149"/>
        <v>0</v>
      </c>
      <c r="X167" s="383">
        <f t="shared" si="149"/>
        <v>0</v>
      </c>
      <c r="Y167" s="383">
        <f t="shared" si="149"/>
        <v>0</v>
      </c>
      <c r="Z167" s="383">
        <f t="shared" si="149"/>
        <v>0</v>
      </c>
      <c r="AA167" s="383">
        <f t="shared" si="149"/>
        <v>0</v>
      </c>
      <c r="AB167" s="383">
        <f t="shared" si="149"/>
        <v>0</v>
      </c>
      <c r="AC167" s="383">
        <f t="shared" si="149"/>
        <v>0</v>
      </c>
      <c r="AD167" s="383">
        <f t="shared" ref="AD167:AD172" si="151">SUM(R167:AC167)</f>
        <v>0</v>
      </c>
      <c r="AE167" s="383">
        <f t="shared" si="145"/>
        <v>0</v>
      </c>
      <c r="AF167" s="383">
        <f t="shared" si="149"/>
        <v>0</v>
      </c>
      <c r="AG167" s="383">
        <f t="shared" si="149"/>
        <v>0</v>
      </c>
      <c r="AH167" s="383">
        <f t="shared" si="149"/>
        <v>0</v>
      </c>
      <c r="AI167" s="383">
        <f t="shared" si="149"/>
        <v>0</v>
      </c>
      <c r="AJ167" s="383">
        <f t="shared" si="149"/>
        <v>0</v>
      </c>
      <c r="AK167" s="383">
        <f t="shared" si="149"/>
        <v>0</v>
      </c>
      <c r="AL167" s="383">
        <f t="shared" si="149"/>
        <v>0</v>
      </c>
      <c r="AM167" s="383">
        <f t="shared" si="149"/>
        <v>0</v>
      </c>
      <c r="AN167" s="383">
        <f t="shared" si="149"/>
        <v>0</v>
      </c>
      <c r="AO167" s="383">
        <f t="shared" si="149"/>
        <v>0</v>
      </c>
      <c r="AP167" s="383">
        <f t="shared" si="149"/>
        <v>0</v>
      </c>
      <c r="AQ167" s="383">
        <f t="shared" ref="AQ167:AQ172" si="152">SUM(AE167:AP167)</f>
        <v>0</v>
      </c>
      <c r="AR167" s="383">
        <f t="shared" si="146"/>
        <v>0</v>
      </c>
      <c r="AS167" s="383">
        <f t="shared" si="149"/>
        <v>0</v>
      </c>
      <c r="AT167" s="383">
        <f t="shared" si="149"/>
        <v>0</v>
      </c>
      <c r="AU167" s="383">
        <f t="shared" si="149"/>
        <v>0</v>
      </c>
      <c r="AV167" s="383">
        <f t="shared" si="149"/>
        <v>0</v>
      </c>
      <c r="AW167" s="383">
        <f t="shared" si="149"/>
        <v>0</v>
      </c>
      <c r="AX167" s="383">
        <f t="shared" si="149"/>
        <v>0</v>
      </c>
      <c r="AY167" s="383">
        <f t="shared" si="149"/>
        <v>0</v>
      </c>
      <c r="AZ167" s="383">
        <f t="shared" si="149"/>
        <v>0</v>
      </c>
      <c r="BA167" s="383">
        <f t="shared" si="149"/>
        <v>0</v>
      </c>
      <c r="BB167" s="383">
        <f t="shared" si="149"/>
        <v>0</v>
      </c>
      <c r="BC167" s="383">
        <f t="shared" si="149"/>
        <v>0</v>
      </c>
      <c r="BD167" s="383">
        <f t="shared" ref="BD167:BD172" si="153">SUM(AR167:BC167)</f>
        <v>0</v>
      </c>
      <c r="BE167" s="383">
        <f t="shared" si="147"/>
        <v>0</v>
      </c>
      <c r="BF167" s="383">
        <f t="shared" si="149"/>
        <v>0</v>
      </c>
      <c r="BG167" s="383">
        <f t="shared" si="149"/>
        <v>0</v>
      </c>
      <c r="BH167" s="383">
        <f t="shared" si="149"/>
        <v>0</v>
      </c>
      <c r="BI167" s="383">
        <f t="shared" si="149"/>
        <v>0</v>
      </c>
      <c r="BJ167" s="383">
        <f t="shared" si="149"/>
        <v>0</v>
      </c>
      <c r="BK167" s="383">
        <f t="shared" si="149"/>
        <v>0</v>
      </c>
      <c r="BL167" s="383">
        <f t="shared" si="149"/>
        <v>0</v>
      </c>
      <c r="BM167" s="383">
        <f t="shared" si="149"/>
        <v>0</v>
      </c>
      <c r="BN167" s="383">
        <f t="shared" si="149"/>
        <v>0</v>
      </c>
      <c r="BO167" s="383">
        <f t="shared" si="149"/>
        <v>0</v>
      </c>
      <c r="BP167" s="383">
        <f t="shared" si="149"/>
        <v>0</v>
      </c>
      <c r="BQ167" s="485">
        <f t="shared" ref="BQ167:BQ172" si="154">SUM(BE167:BP167)</f>
        <v>0</v>
      </c>
    </row>
    <row r="168" spans="2:69">
      <c r="B168" s="373"/>
      <c r="C168" s="418" t="str">
        <f>C158</f>
        <v>Comunicaciones</v>
      </c>
      <c r="D168" s="418"/>
      <c r="E168" s="383">
        <f t="shared" si="142"/>
        <v>0</v>
      </c>
      <c r="F168" s="383">
        <f t="shared" si="148"/>
        <v>0</v>
      </c>
      <c r="G168" s="383">
        <f t="shared" si="148"/>
        <v>0</v>
      </c>
      <c r="H168" s="383">
        <f t="shared" ref="H168:BP168" si="155">-H158*H179+G168</f>
        <v>0</v>
      </c>
      <c r="I168" s="383">
        <f t="shared" si="155"/>
        <v>0</v>
      </c>
      <c r="J168" s="383">
        <f t="shared" si="155"/>
        <v>0</v>
      </c>
      <c r="K168" s="383">
        <f t="shared" si="155"/>
        <v>0</v>
      </c>
      <c r="L168" s="383">
        <f t="shared" si="155"/>
        <v>0</v>
      </c>
      <c r="M168" s="383">
        <f t="shared" si="155"/>
        <v>0</v>
      </c>
      <c r="N168" s="383">
        <f t="shared" si="155"/>
        <v>0</v>
      </c>
      <c r="O168" s="383">
        <f t="shared" si="155"/>
        <v>0</v>
      </c>
      <c r="P168" s="383">
        <f t="shared" si="155"/>
        <v>0</v>
      </c>
      <c r="Q168" s="383">
        <f t="shared" si="150"/>
        <v>0</v>
      </c>
      <c r="R168" s="383">
        <f t="shared" si="144"/>
        <v>0</v>
      </c>
      <c r="S168" s="383">
        <f t="shared" si="155"/>
        <v>0</v>
      </c>
      <c r="T168" s="383">
        <f t="shared" si="155"/>
        <v>0</v>
      </c>
      <c r="U168" s="383">
        <f t="shared" si="155"/>
        <v>0</v>
      </c>
      <c r="V168" s="383">
        <f t="shared" si="155"/>
        <v>0</v>
      </c>
      <c r="W168" s="383">
        <f t="shared" si="155"/>
        <v>0</v>
      </c>
      <c r="X168" s="383">
        <f t="shared" si="155"/>
        <v>0</v>
      </c>
      <c r="Y168" s="383">
        <f t="shared" si="155"/>
        <v>0</v>
      </c>
      <c r="Z168" s="383">
        <f t="shared" si="155"/>
        <v>0</v>
      </c>
      <c r="AA168" s="383">
        <f t="shared" si="155"/>
        <v>0</v>
      </c>
      <c r="AB168" s="383">
        <f t="shared" si="155"/>
        <v>0</v>
      </c>
      <c r="AC168" s="383">
        <f t="shared" si="155"/>
        <v>0</v>
      </c>
      <c r="AD168" s="383">
        <f t="shared" si="151"/>
        <v>0</v>
      </c>
      <c r="AE168" s="383">
        <f t="shared" si="145"/>
        <v>0</v>
      </c>
      <c r="AF168" s="383">
        <f t="shared" si="155"/>
        <v>0</v>
      </c>
      <c r="AG168" s="383">
        <f t="shared" si="155"/>
        <v>0</v>
      </c>
      <c r="AH168" s="383">
        <f t="shared" si="155"/>
        <v>0</v>
      </c>
      <c r="AI168" s="383">
        <f t="shared" si="155"/>
        <v>0</v>
      </c>
      <c r="AJ168" s="383">
        <f t="shared" si="155"/>
        <v>0</v>
      </c>
      <c r="AK168" s="383">
        <f t="shared" si="155"/>
        <v>0</v>
      </c>
      <c r="AL168" s="383">
        <f t="shared" si="155"/>
        <v>0</v>
      </c>
      <c r="AM168" s="383">
        <f t="shared" si="155"/>
        <v>0</v>
      </c>
      <c r="AN168" s="383">
        <f t="shared" si="155"/>
        <v>0</v>
      </c>
      <c r="AO168" s="383">
        <f t="shared" si="155"/>
        <v>0</v>
      </c>
      <c r="AP168" s="383">
        <f t="shared" si="155"/>
        <v>0</v>
      </c>
      <c r="AQ168" s="383">
        <f t="shared" si="152"/>
        <v>0</v>
      </c>
      <c r="AR168" s="383">
        <f t="shared" si="146"/>
        <v>0</v>
      </c>
      <c r="AS168" s="383">
        <f t="shared" si="155"/>
        <v>0</v>
      </c>
      <c r="AT168" s="383">
        <f t="shared" si="155"/>
        <v>0</v>
      </c>
      <c r="AU168" s="383">
        <f t="shared" si="155"/>
        <v>0</v>
      </c>
      <c r="AV168" s="383">
        <f t="shared" si="155"/>
        <v>0</v>
      </c>
      <c r="AW168" s="383">
        <f t="shared" si="155"/>
        <v>0</v>
      </c>
      <c r="AX168" s="383">
        <f t="shared" si="155"/>
        <v>0</v>
      </c>
      <c r="AY168" s="383">
        <f t="shared" si="155"/>
        <v>0</v>
      </c>
      <c r="AZ168" s="383">
        <f t="shared" si="155"/>
        <v>0</v>
      </c>
      <c r="BA168" s="383">
        <f t="shared" si="155"/>
        <v>0</v>
      </c>
      <c r="BB168" s="383">
        <f t="shared" si="155"/>
        <v>0</v>
      </c>
      <c r="BC168" s="383">
        <f t="shared" si="155"/>
        <v>0</v>
      </c>
      <c r="BD168" s="383">
        <f t="shared" si="153"/>
        <v>0</v>
      </c>
      <c r="BE168" s="383">
        <f t="shared" si="147"/>
        <v>0</v>
      </c>
      <c r="BF168" s="383">
        <f t="shared" si="155"/>
        <v>0</v>
      </c>
      <c r="BG168" s="383">
        <f t="shared" si="155"/>
        <v>0</v>
      </c>
      <c r="BH168" s="383">
        <f t="shared" si="155"/>
        <v>0</v>
      </c>
      <c r="BI168" s="383">
        <f t="shared" si="155"/>
        <v>0</v>
      </c>
      <c r="BJ168" s="383">
        <f t="shared" si="155"/>
        <v>0</v>
      </c>
      <c r="BK168" s="383">
        <f t="shared" si="155"/>
        <v>0</v>
      </c>
      <c r="BL168" s="383">
        <f t="shared" si="155"/>
        <v>0</v>
      </c>
      <c r="BM168" s="383">
        <f t="shared" si="155"/>
        <v>0</v>
      </c>
      <c r="BN168" s="383">
        <f t="shared" si="155"/>
        <v>0</v>
      </c>
      <c r="BO168" s="383">
        <f t="shared" si="155"/>
        <v>0</v>
      </c>
      <c r="BP168" s="383">
        <f t="shared" si="155"/>
        <v>0</v>
      </c>
      <c r="BQ168" s="485">
        <f t="shared" si="154"/>
        <v>0</v>
      </c>
    </row>
    <row r="169" spans="2:69">
      <c r="B169" s="373"/>
      <c r="C169" s="418" t="str">
        <f>C159</f>
        <v>Mobiliario y equipo</v>
      </c>
      <c r="D169" s="418"/>
      <c r="E169" s="383">
        <f t="shared" si="142"/>
        <v>0</v>
      </c>
      <c r="F169" s="383">
        <f t="shared" si="148"/>
        <v>0</v>
      </c>
      <c r="G169" s="383">
        <f t="shared" si="148"/>
        <v>0</v>
      </c>
      <c r="H169" s="383">
        <f t="shared" ref="H169:BP169" si="156">-H159*H180+G169</f>
        <v>0</v>
      </c>
      <c r="I169" s="383">
        <f t="shared" si="156"/>
        <v>0</v>
      </c>
      <c r="J169" s="383">
        <f t="shared" si="156"/>
        <v>0</v>
      </c>
      <c r="K169" s="383">
        <f t="shared" si="156"/>
        <v>0</v>
      </c>
      <c r="L169" s="383">
        <f t="shared" si="156"/>
        <v>0</v>
      </c>
      <c r="M169" s="383">
        <f t="shared" si="156"/>
        <v>0</v>
      </c>
      <c r="N169" s="383">
        <f t="shared" si="156"/>
        <v>0</v>
      </c>
      <c r="O169" s="383">
        <f t="shared" si="156"/>
        <v>0</v>
      </c>
      <c r="P169" s="383">
        <f t="shared" si="156"/>
        <v>0</v>
      </c>
      <c r="Q169" s="383">
        <f t="shared" si="150"/>
        <v>0</v>
      </c>
      <c r="R169" s="383">
        <f t="shared" si="144"/>
        <v>0</v>
      </c>
      <c r="S169" s="383">
        <f t="shared" si="156"/>
        <v>0</v>
      </c>
      <c r="T169" s="383">
        <f t="shared" si="156"/>
        <v>0</v>
      </c>
      <c r="U169" s="383">
        <f t="shared" si="156"/>
        <v>0</v>
      </c>
      <c r="V169" s="383">
        <f t="shared" si="156"/>
        <v>0</v>
      </c>
      <c r="W169" s="383">
        <f t="shared" si="156"/>
        <v>0</v>
      </c>
      <c r="X169" s="383">
        <f t="shared" si="156"/>
        <v>0</v>
      </c>
      <c r="Y169" s="383">
        <f t="shared" si="156"/>
        <v>0</v>
      </c>
      <c r="Z169" s="383">
        <f t="shared" si="156"/>
        <v>0</v>
      </c>
      <c r="AA169" s="383">
        <f t="shared" si="156"/>
        <v>0</v>
      </c>
      <c r="AB169" s="383">
        <f t="shared" si="156"/>
        <v>0</v>
      </c>
      <c r="AC169" s="383">
        <f t="shared" si="156"/>
        <v>0</v>
      </c>
      <c r="AD169" s="383">
        <f t="shared" si="151"/>
        <v>0</v>
      </c>
      <c r="AE169" s="383">
        <f t="shared" si="145"/>
        <v>0</v>
      </c>
      <c r="AF169" s="383">
        <f t="shared" si="156"/>
        <v>0</v>
      </c>
      <c r="AG169" s="383">
        <f t="shared" si="156"/>
        <v>0</v>
      </c>
      <c r="AH169" s="383">
        <f t="shared" si="156"/>
        <v>0</v>
      </c>
      <c r="AI169" s="383">
        <f t="shared" si="156"/>
        <v>0</v>
      </c>
      <c r="AJ169" s="383">
        <f t="shared" si="156"/>
        <v>0</v>
      </c>
      <c r="AK169" s="383">
        <f t="shared" si="156"/>
        <v>0</v>
      </c>
      <c r="AL169" s="383">
        <f t="shared" si="156"/>
        <v>0</v>
      </c>
      <c r="AM169" s="383">
        <f t="shared" si="156"/>
        <v>0</v>
      </c>
      <c r="AN169" s="383">
        <f t="shared" si="156"/>
        <v>0</v>
      </c>
      <c r="AO169" s="383">
        <f t="shared" si="156"/>
        <v>0</v>
      </c>
      <c r="AP169" s="383">
        <f t="shared" si="156"/>
        <v>0</v>
      </c>
      <c r="AQ169" s="383">
        <f t="shared" si="152"/>
        <v>0</v>
      </c>
      <c r="AR169" s="383">
        <f t="shared" si="146"/>
        <v>0</v>
      </c>
      <c r="AS169" s="383">
        <f t="shared" si="156"/>
        <v>0</v>
      </c>
      <c r="AT169" s="383">
        <f t="shared" si="156"/>
        <v>0</v>
      </c>
      <c r="AU169" s="383">
        <f t="shared" si="156"/>
        <v>0</v>
      </c>
      <c r="AV169" s="383">
        <f t="shared" si="156"/>
        <v>0</v>
      </c>
      <c r="AW169" s="383">
        <f t="shared" si="156"/>
        <v>0</v>
      </c>
      <c r="AX169" s="383">
        <f t="shared" si="156"/>
        <v>0</v>
      </c>
      <c r="AY169" s="383">
        <f t="shared" si="156"/>
        <v>0</v>
      </c>
      <c r="AZ169" s="383">
        <f t="shared" si="156"/>
        <v>0</v>
      </c>
      <c r="BA169" s="383">
        <f t="shared" si="156"/>
        <v>0</v>
      </c>
      <c r="BB169" s="383">
        <f t="shared" si="156"/>
        <v>0</v>
      </c>
      <c r="BC169" s="383">
        <f t="shared" si="156"/>
        <v>0</v>
      </c>
      <c r="BD169" s="383">
        <f t="shared" si="153"/>
        <v>0</v>
      </c>
      <c r="BE169" s="383">
        <f t="shared" si="147"/>
        <v>0</v>
      </c>
      <c r="BF169" s="383">
        <f t="shared" si="156"/>
        <v>0</v>
      </c>
      <c r="BG169" s="383">
        <f t="shared" si="156"/>
        <v>0</v>
      </c>
      <c r="BH169" s="383">
        <f t="shared" si="156"/>
        <v>0</v>
      </c>
      <c r="BI169" s="383">
        <f t="shared" si="156"/>
        <v>0</v>
      </c>
      <c r="BJ169" s="383">
        <f t="shared" si="156"/>
        <v>0</v>
      </c>
      <c r="BK169" s="383">
        <f t="shared" si="156"/>
        <v>0</v>
      </c>
      <c r="BL169" s="383">
        <f t="shared" si="156"/>
        <v>0</v>
      </c>
      <c r="BM169" s="383">
        <f t="shared" si="156"/>
        <v>0</v>
      </c>
      <c r="BN169" s="383">
        <f t="shared" si="156"/>
        <v>0</v>
      </c>
      <c r="BO169" s="383">
        <f t="shared" si="156"/>
        <v>0</v>
      </c>
      <c r="BP169" s="383">
        <f t="shared" si="156"/>
        <v>0</v>
      </c>
      <c r="BQ169" s="485">
        <f t="shared" si="154"/>
        <v>0</v>
      </c>
    </row>
    <row r="170" spans="2:69">
      <c r="B170" s="373"/>
      <c r="C170" s="418" t="str">
        <f>C160</f>
        <v>Acondicionamiento (m²)</v>
      </c>
      <c r="D170" s="418"/>
      <c r="E170" s="383">
        <f t="shared" si="142"/>
        <v>0</v>
      </c>
      <c r="F170" s="383">
        <f t="shared" si="148"/>
        <v>0</v>
      </c>
      <c r="G170" s="383">
        <f t="shared" si="148"/>
        <v>0</v>
      </c>
      <c r="H170" s="383">
        <f t="shared" ref="H170:BP170" si="157">-H160*H181+G170</f>
        <v>0</v>
      </c>
      <c r="I170" s="383">
        <f t="shared" si="157"/>
        <v>0</v>
      </c>
      <c r="J170" s="383">
        <f t="shared" si="157"/>
        <v>0</v>
      </c>
      <c r="K170" s="383">
        <f t="shared" si="157"/>
        <v>0</v>
      </c>
      <c r="L170" s="383">
        <f t="shared" si="157"/>
        <v>0</v>
      </c>
      <c r="M170" s="383">
        <f t="shared" si="157"/>
        <v>0</v>
      </c>
      <c r="N170" s="383">
        <f t="shared" si="157"/>
        <v>0</v>
      </c>
      <c r="O170" s="383">
        <f t="shared" si="157"/>
        <v>0</v>
      </c>
      <c r="P170" s="383">
        <f t="shared" si="157"/>
        <v>0</v>
      </c>
      <c r="Q170" s="383">
        <f t="shared" si="150"/>
        <v>0</v>
      </c>
      <c r="R170" s="383">
        <f t="shared" si="144"/>
        <v>0</v>
      </c>
      <c r="S170" s="383">
        <f t="shared" si="157"/>
        <v>0</v>
      </c>
      <c r="T170" s="383">
        <f t="shared" si="157"/>
        <v>0</v>
      </c>
      <c r="U170" s="383">
        <f t="shared" si="157"/>
        <v>0</v>
      </c>
      <c r="V170" s="383">
        <f t="shared" si="157"/>
        <v>0</v>
      </c>
      <c r="W170" s="383">
        <f t="shared" si="157"/>
        <v>0</v>
      </c>
      <c r="X170" s="383">
        <f t="shared" si="157"/>
        <v>0</v>
      </c>
      <c r="Y170" s="383">
        <f t="shared" si="157"/>
        <v>0</v>
      </c>
      <c r="Z170" s="383">
        <f t="shared" si="157"/>
        <v>0</v>
      </c>
      <c r="AA170" s="383">
        <f t="shared" si="157"/>
        <v>0</v>
      </c>
      <c r="AB170" s="383">
        <f t="shared" si="157"/>
        <v>0</v>
      </c>
      <c r="AC170" s="383">
        <f t="shared" si="157"/>
        <v>0</v>
      </c>
      <c r="AD170" s="383">
        <f t="shared" si="151"/>
        <v>0</v>
      </c>
      <c r="AE170" s="383">
        <f t="shared" si="145"/>
        <v>0</v>
      </c>
      <c r="AF170" s="383">
        <f t="shared" si="157"/>
        <v>0</v>
      </c>
      <c r="AG170" s="383">
        <f t="shared" si="157"/>
        <v>0</v>
      </c>
      <c r="AH170" s="383">
        <f t="shared" si="157"/>
        <v>0</v>
      </c>
      <c r="AI170" s="383">
        <f t="shared" si="157"/>
        <v>0</v>
      </c>
      <c r="AJ170" s="383">
        <f t="shared" si="157"/>
        <v>0</v>
      </c>
      <c r="AK170" s="383">
        <f t="shared" si="157"/>
        <v>0</v>
      </c>
      <c r="AL170" s="383">
        <f t="shared" si="157"/>
        <v>0</v>
      </c>
      <c r="AM170" s="383">
        <f t="shared" si="157"/>
        <v>0</v>
      </c>
      <c r="AN170" s="383">
        <f t="shared" si="157"/>
        <v>0</v>
      </c>
      <c r="AO170" s="383">
        <f t="shared" si="157"/>
        <v>0</v>
      </c>
      <c r="AP170" s="383">
        <f t="shared" si="157"/>
        <v>0</v>
      </c>
      <c r="AQ170" s="383">
        <f t="shared" si="152"/>
        <v>0</v>
      </c>
      <c r="AR170" s="383">
        <f t="shared" si="146"/>
        <v>0</v>
      </c>
      <c r="AS170" s="383">
        <f t="shared" si="157"/>
        <v>0</v>
      </c>
      <c r="AT170" s="383">
        <f t="shared" si="157"/>
        <v>0</v>
      </c>
      <c r="AU170" s="383">
        <f t="shared" si="157"/>
        <v>0</v>
      </c>
      <c r="AV170" s="383">
        <f t="shared" si="157"/>
        <v>0</v>
      </c>
      <c r="AW170" s="383">
        <f t="shared" si="157"/>
        <v>0</v>
      </c>
      <c r="AX170" s="383">
        <f t="shared" si="157"/>
        <v>0</v>
      </c>
      <c r="AY170" s="383">
        <f t="shared" si="157"/>
        <v>0</v>
      </c>
      <c r="AZ170" s="383">
        <f t="shared" si="157"/>
        <v>0</v>
      </c>
      <c r="BA170" s="383">
        <f t="shared" si="157"/>
        <v>0</v>
      </c>
      <c r="BB170" s="383">
        <f t="shared" si="157"/>
        <v>0</v>
      </c>
      <c r="BC170" s="383">
        <f t="shared" si="157"/>
        <v>0</v>
      </c>
      <c r="BD170" s="383">
        <f t="shared" si="153"/>
        <v>0</v>
      </c>
      <c r="BE170" s="383">
        <f t="shared" si="147"/>
        <v>0</v>
      </c>
      <c r="BF170" s="383">
        <f t="shared" si="157"/>
        <v>0</v>
      </c>
      <c r="BG170" s="383">
        <f t="shared" si="157"/>
        <v>0</v>
      </c>
      <c r="BH170" s="383">
        <f t="shared" si="157"/>
        <v>0</v>
      </c>
      <c r="BI170" s="383">
        <f t="shared" si="157"/>
        <v>0</v>
      </c>
      <c r="BJ170" s="383">
        <f t="shared" si="157"/>
        <v>0</v>
      </c>
      <c r="BK170" s="383">
        <f t="shared" si="157"/>
        <v>0</v>
      </c>
      <c r="BL170" s="383">
        <f t="shared" si="157"/>
        <v>0</v>
      </c>
      <c r="BM170" s="383">
        <f t="shared" si="157"/>
        <v>0</v>
      </c>
      <c r="BN170" s="383">
        <f t="shared" si="157"/>
        <v>0</v>
      </c>
      <c r="BO170" s="383">
        <f t="shared" si="157"/>
        <v>0</v>
      </c>
      <c r="BP170" s="383">
        <f t="shared" si="157"/>
        <v>0</v>
      </c>
      <c r="BQ170" s="485">
        <f t="shared" si="154"/>
        <v>0</v>
      </c>
    </row>
    <row r="171" spans="2:69">
      <c r="B171" s="373"/>
      <c r="C171" s="418" t="str">
        <f>C161</f>
        <v>Maquinaria</v>
      </c>
      <c r="D171" s="418"/>
      <c r="E171" s="383">
        <f t="shared" si="142"/>
        <v>0</v>
      </c>
      <c r="F171" s="383">
        <f t="shared" si="148"/>
        <v>0</v>
      </c>
      <c r="G171" s="383">
        <f t="shared" si="148"/>
        <v>0</v>
      </c>
      <c r="H171" s="383">
        <f t="shared" ref="H171:BP171" si="158">-H161*H182+G171</f>
        <v>0</v>
      </c>
      <c r="I171" s="383">
        <f t="shared" si="158"/>
        <v>0</v>
      </c>
      <c r="J171" s="383">
        <f t="shared" si="158"/>
        <v>0</v>
      </c>
      <c r="K171" s="383">
        <f t="shared" si="158"/>
        <v>0</v>
      </c>
      <c r="L171" s="383">
        <f t="shared" si="158"/>
        <v>0</v>
      </c>
      <c r="M171" s="383">
        <f t="shared" si="158"/>
        <v>0</v>
      </c>
      <c r="N171" s="383">
        <f t="shared" si="158"/>
        <v>0</v>
      </c>
      <c r="O171" s="383">
        <f t="shared" si="158"/>
        <v>0</v>
      </c>
      <c r="P171" s="383">
        <f t="shared" si="158"/>
        <v>0</v>
      </c>
      <c r="Q171" s="383">
        <f t="shared" si="150"/>
        <v>0</v>
      </c>
      <c r="R171" s="383">
        <f t="shared" si="144"/>
        <v>0</v>
      </c>
      <c r="S171" s="383">
        <f t="shared" si="158"/>
        <v>0</v>
      </c>
      <c r="T171" s="383">
        <f t="shared" si="158"/>
        <v>0</v>
      </c>
      <c r="U171" s="383">
        <f t="shared" si="158"/>
        <v>0</v>
      </c>
      <c r="V171" s="383">
        <f t="shared" si="158"/>
        <v>0</v>
      </c>
      <c r="W171" s="383">
        <f t="shared" si="158"/>
        <v>0</v>
      </c>
      <c r="X171" s="383">
        <f t="shared" si="158"/>
        <v>0</v>
      </c>
      <c r="Y171" s="383">
        <f t="shared" si="158"/>
        <v>0</v>
      </c>
      <c r="Z171" s="383">
        <f t="shared" si="158"/>
        <v>0</v>
      </c>
      <c r="AA171" s="383">
        <f t="shared" si="158"/>
        <v>0</v>
      </c>
      <c r="AB171" s="383">
        <f t="shared" si="158"/>
        <v>0</v>
      </c>
      <c r="AC171" s="383">
        <f t="shared" si="158"/>
        <v>0</v>
      </c>
      <c r="AD171" s="383">
        <f t="shared" si="151"/>
        <v>0</v>
      </c>
      <c r="AE171" s="383">
        <f t="shared" si="145"/>
        <v>0</v>
      </c>
      <c r="AF171" s="383">
        <f t="shared" si="158"/>
        <v>0</v>
      </c>
      <c r="AG171" s="383">
        <f t="shared" si="158"/>
        <v>0</v>
      </c>
      <c r="AH171" s="383">
        <f t="shared" si="158"/>
        <v>0</v>
      </c>
      <c r="AI171" s="383">
        <f t="shared" si="158"/>
        <v>0</v>
      </c>
      <c r="AJ171" s="383">
        <f t="shared" si="158"/>
        <v>0</v>
      </c>
      <c r="AK171" s="383">
        <f t="shared" si="158"/>
        <v>0</v>
      </c>
      <c r="AL171" s="383">
        <f t="shared" si="158"/>
        <v>0</v>
      </c>
      <c r="AM171" s="383">
        <f t="shared" si="158"/>
        <v>0</v>
      </c>
      <c r="AN171" s="383">
        <f t="shared" si="158"/>
        <v>0</v>
      </c>
      <c r="AO171" s="383">
        <f t="shared" si="158"/>
        <v>0</v>
      </c>
      <c r="AP171" s="383">
        <f t="shared" si="158"/>
        <v>0</v>
      </c>
      <c r="AQ171" s="383">
        <f t="shared" si="152"/>
        <v>0</v>
      </c>
      <c r="AR171" s="383">
        <f t="shared" si="146"/>
        <v>0</v>
      </c>
      <c r="AS171" s="383">
        <f t="shared" si="158"/>
        <v>0</v>
      </c>
      <c r="AT171" s="383">
        <f t="shared" si="158"/>
        <v>0</v>
      </c>
      <c r="AU171" s="383">
        <f t="shared" si="158"/>
        <v>0</v>
      </c>
      <c r="AV171" s="383">
        <f t="shared" si="158"/>
        <v>0</v>
      </c>
      <c r="AW171" s="383">
        <f t="shared" si="158"/>
        <v>0</v>
      </c>
      <c r="AX171" s="383">
        <f t="shared" si="158"/>
        <v>0</v>
      </c>
      <c r="AY171" s="383">
        <f t="shared" si="158"/>
        <v>0</v>
      </c>
      <c r="AZ171" s="383">
        <f t="shared" si="158"/>
        <v>0</v>
      </c>
      <c r="BA171" s="383">
        <f t="shared" si="158"/>
        <v>0</v>
      </c>
      <c r="BB171" s="383">
        <f t="shared" si="158"/>
        <v>0</v>
      </c>
      <c r="BC171" s="383">
        <f t="shared" si="158"/>
        <v>0</v>
      </c>
      <c r="BD171" s="383">
        <f t="shared" si="153"/>
        <v>0</v>
      </c>
      <c r="BE171" s="383">
        <f t="shared" si="147"/>
        <v>0</v>
      </c>
      <c r="BF171" s="383">
        <f t="shared" si="158"/>
        <v>0</v>
      </c>
      <c r="BG171" s="383">
        <f t="shared" si="158"/>
        <v>0</v>
      </c>
      <c r="BH171" s="383">
        <f t="shared" si="158"/>
        <v>0</v>
      </c>
      <c r="BI171" s="383">
        <f t="shared" si="158"/>
        <v>0</v>
      </c>
      <c r="BJ171" s="383">
        <f t="shared" si="158"/>
        <v>0</v>
      </c>
      <c r="BK171" s="383">
        <f t="shared" si="158"/>
        <v>0</v>
      </c>
      <c r="BL171" s="383">
        <f t="shared" si="158"/>
        <v>0</v>
      </c>
      <c r="BM171" s="383">
        <f t="shared" si="158"/>
        <v>0</v>
      </c>
      <c r="BN171" s="383">
        <f t="shared" si="158"/>
        <v>0</v>
      </c>
      <c r="BO171" s="383">
        <f t="shared" si="158"/>
        <v>0</v>
      </c>
      <c r="BP171" s="383">
        <f t="shared" si="158"/>
        <v>0</v>
      </c>
      <c r="BQ171" s="485">
        <f t="shared" si="154"/>
        <v>0</v>
      </c>
    </row>
    <row r="172" spans="2:69">
      <c r="B172" s="373"/>
      <c r="C172" s="418" t="str">
        <f>C162</f>
        <v>Otros</v>
      </c>
      <c r="D172" s="418"/>
      <c r="E172" s="383">
        <f t="shared" si="142"/>
        <v>0</v>
      </c>
      <c r="F172" s="383">
        <f t="shared" si="148"/>
        <v>0</v>
      </c>
      <c r="G172" s="465">
        <f t="shared" si="148"/>
        <v>0</v>
      </c>
      <c r="H172" s="465">
        <f>-H162*H183+G172</f>
        <v>0</v>
      </c>
      <c r="I172" s="465">
        <f t="shared" ref="I172:BP172" si="159">-I162*I183+H172</f>
        <v>0</v>
      </c>
      <c r="J172" s="465">
        <f t="shared" si="159"/>
        <v>0</v>
      </c>
      <c r="K172" s="465">
        <f t="shared" si="159"/>
        <v>0</v>
      </c>
      <c r="L172" s="465">
        <f t="shared" si="159"/>
        <v>0</v>
      </c>
      <c r="M172" s="465">
        <f t="shared" si="159"/>
        <v>0</v>
      </c>
      <c r="N172" s="465">
        <f t="shared" si="159"/>
        <v>0</v>
      </c>
      <c r="O172" s="465">
        <f t="shared" si="159"/>
        <v>0</v>
      </c>
      <c r="P172" s="465">
        <f t="shared" si="159"/>
        <v>0</v>
      </c>
      <c r="Q172" s="383">
        <f t="shared" si="150"/>
        <v>0</v>
      </c>
      <c r="R172" s="465">
        <f t="shared" si="144"/>
        <v>0</v>
      </c>
      <c r="S172" s="465">
        <f t="shared" si="159"/>
        <v>0</v>
      </c>
      <c r="T172" s="465">
        <f t="shared" si="159"/>
        <v>0</v>
      </c>
      <c r="U172" s="465">
        <f t="shared" si="159"/>
        <v>0</v>
      </c>
      <c r="V172" s="465">
        <f t="shared" si="159"/>
        <v>0</v>
      </c>
      <c r="W172" s="465">
        <f t="shared" si="159"/>
        <v>0</v>
      </c>
      <c r="X172" s="465">
        <f t="shared" si="159"/>
        <v>0</v>
      </c>
      <c r="Y172" s="465">
        <f t="shared" si="159"/>
        <v>0</v>
      </c>
      <c r="Z172" s="465">
        <f t="shared" si="159"/>
        <v>0</v>
      </c>
      <c r="AA172" s="465">
        <f t="shared" si="159"/>
        <v>0</v>
      </c>
      <c r="AB172" s="465">
        <f t="shared" si="159"/>
        <v>0</v>
      </c>
      <c r="AC172" s="465">
        <f t="shared" si="159"/>
        <v>0</v>
      </c>
      <c r="AD172" s="383">
        <f t="shared" si="151"/>
        <v>0</v>
      </c>
      <c r="AE172" s="465">
        <f t="shared" si="145"/>
        <v>0</v>
      </c>
      <c r="AF172" s="465">
        <f t="shared" si="159"/>
        <v>0</v>
      </c>
      <c r="AG172" s="465">
        <f t="shared" si="159"/>
        <v>0</v>
      </c>
      <c r="AH172" s="465">
        <f t="shared" si="159"/>
        <v>0</v>
      </c>
      <c r="AI172" s="465">
        <f t="shared" si="159"/>
        <v>0</v>
      </c>
      <c r="AJ172" s="465">
        <f t="shared" si="159"/>
        <v>0</v>
      </c>
      <c r="AK172" s="465">
        <f t="shared" si="159"/>
        <v>0</v>
      </c>
      <c r="AL172" s="465">
        <f t="shared" si="159"/>
        <v>0</v>
      </c>
      <c r="AM172" s="465">
        <f t="shared" si="159"/>
        <v>0</v>
      </c>
      <c r="AN172" s="465">
        <f t="shared" si="159"/>
        <v>0</v>
      </c>
      <c r="AO172" s="465">
        <f t="shared" si="159"/>
        <v>0</v>
      </c>
      <c r="AP172" s="465">
        <f t="shared" si="159"/>
        <v>0</v>
      </c>
      <c r="AQ172" s="383">
        <f t="shared" si="152"/>
        <v>0</v>
      </c>
      <c r="AR172" s="465">
        <f t="shared" si="146"/>
        <v>0</v>
      </c>
      <c r="AS172" s="465">
        <f t="shared" si="159"/>
        <v>0</v>
      </c>
      <c r="AT172" s="465">
        <f t="shared" si="159"/>
        <v>0</v>
      </c>
      <c r="AU172" s="465">
        <f t="shared" si="159"/>
        <v>0</v>
      </c>
      <c r="AV172" s="465">
        <f t="shared" si="159"/>
        <v>0</v>
      </c>
      <c r="AW172" s="465">
        <f t="shared" si="159"/>
        <v>0</v>
      </c>
      <c r="AX172" s="465">
        <f t="shared" si="159"/>
        <v>0</v>
      </c>
      <c r="AY172" s="465">
        <f t="shared" si="159"/>
        <v>0</v>
      </c>
      <c r="AZ172" s="465">
        <f t="shared" si="159"/>
        <v>0</v>
      </c>
      <c r="BA172" s="465">
        <f t="shared" si="159"/>
        <v>0</v>
      </c>
      <c r="BB172" s="465">
        <f t="shared" si="159"/>
        <v>0</v>
      </c>
      <c r="BC172" s="465">
        <f t="shared" si="159"/>
        <v>0</v>
      </c>
      <c r="BD172" s="383">
        <f t="shared" si="153"/>
        <v>0</v>
      </c>
      <c r="BE172" s="465">
        <f t="shared" si="147"/>
        <v>0</v>
      </c>
      <c r="BF172" s="465">
        <f t="shared" si="159"/>
        <v>0</v>
      </c>
      <c r="BG172" s="465">
        <f t="shared" si="159"/>
        <v>0</v>
      </c>
      <c r="BH172" s="465">
        <f t="shared" si="159"/>
        <v>0</v>
      </c>
      <c r="BI172" s="465">
        <f t="shared" si="159"/>
        <v>0</v>
      </c>
      <c r="BJ172" s="465">
        <f t="shared" si="159"/>
        <v>0</v>
      </c>
      <c r="BK172" s="465">
        <f t="shared" si="159"/>
        <v>0</v>
      </c>
      <c r="BL172" s="465">
        <f t="shared" si="159"/>
        <v>0</v>
      </c>
      <c r="BM172" s="465">
        <f t="shared" si="159"/>
        <v>0</v>
      </c>
      <c r="BN172" s="465">
        <f t="shared" si="159"/>
        <v>0</v>
      </c>
      <c r="BO172" s="465">
        <f t="shared" si="159"/>
        <v>0</v>
      </c>
      <c r="BP172" s="465">
        <f t="shared" si="159"/>
        <v>0</v>
      </c>
      <c r="BQ172" s="485">
        <f t="shared" si="154"/>
        <v>0</v>
      </c>
    </row>
    <row r="173" spans="2:69">
      <c r="B173" s="373"/>
      <c r="C173" s="462" t="s">
        <v>421</v>
      </c>
      <c r="D173" s="462"/>
      <c r="E173" s="395">
        <f>SUM(E166:E172)</f>
        <v>0</v>
      </c>
      <c r="F173" s="466">
        <f t="shared" ref="F173:AN173" si="160">E173+SUM(F166:F172)</f>
        <v>0</v>
      </c>
      <c r="G173" s="466">
        <f t="shared" si="160"/>
        <v>0</v>
      </c>
      <c r="H173" s="466">
        <f t="shared" si="160"/>
        <v>0</v>
      </c>
      <c r="I173" s="466">
        <f t="shared" si="160"/>
        <v>0</v>
      </c>
      <c r="J173" s="466">
        <f t="shared" si="160"/>
        <v>0</v>
      </c>
      <c r="K173" s="466">
        <f t="shared" si="160"/>
        <v>0</v>
      </c>
      <c r="L173" s="466">
        <f t="shared" si="160"/>
        <v>0</v>
      </c>
      <c r="M173" s="466">
        <f t="shared" si="160"/>
        <v>0</v>
      </c>
      <c r="N173" s="466">
        <f t="shared" si="160"/>
        <v>0</v>
      </c>
      <c r="O173" s="466">
        <f t="shared" si="160"/>
        <v>0</v>
      </c>
      <c r="P173" s="466">
        <f t="shared" si="160"/>
        <v>0</v>
      </c>
      <c r="Q173" s="466">
        <f>P173</f>
        <v>0</v>
      </c>
      <c r="R173" s="466">
        <f>P173+SUM(R166:R172)</f>
        <v>0</v>
      </c>
      <c r="S173" s="466">
        <f t="shared" si="160"/>
        <v>0</v>
      </c>
      <c r="T173" s="466">
        <f t="shared" si="160"/>
        <v>0</v>
      </c>
      <c r="U173" s="466">
        <f t="shared" si="160"/>
        <v>0</v>
      </c>
      <c r="V173" s="466">
        <f t="shared" si="160"/>
        <v>0</v>
      </c>
      <c r="W173" s="466">
        <f t="shared" si="160"/>
        <v>0</v>
      </c>
      <c r="X173" s="466">
        <f t="shared" si="160"/>
        <v>0</v>
      </c>
      <c r="Y173" s="466">
        <f t="shared" si="160"/>
        <v>0</v>
      </c>
      <c r="Z173" s="466">
        <f t="shared" si="160"/>
        <v>0</v>
      </c>
      <c r="AA173" s="466">
        <f t="shared" si="160"/>
        <v>0</v>
      </c>
      <c r="AB173" s="466">
        <f t="shared" si="160"/>
        <v>0</v>
      </c>
      <c r="AC173" s="466">
        <f t="shared" si="160"/>
        <v>0</v>
      </c>
      <c r="AD173" s="466">
        <f>AC173</f>
        <v>0</v>
      </c>
      <c r="AE173" s="466">
        <f>AC173+SUM(AE166:AE172)</f>
        <v>0</v>
      </c>
      <c r="AF173" s="466">
        <f t="shared" si="160"/>
        <v>0</v>
      </c>
      <c r="AG173" s="466">
        <f t="shared" si="160"/>
        <v>0</v>
      </c>
      <c r="AH173" s="466">
        <f t="shared" si="160"/>
        <v>0</v>
      </c>
      <c r="AI173" s="466">
        <f t="shared" si="160"/>
        <v>0</v>
      </c>
      <c r="AJ173" s="466">
        <f t="shared" si="160"/>
        <v>0</v>
      </c>
      <c r="AK173" s="466">
        <f t="shared" si="160"/>
        <v>0</v>
      </c>
      <c r="AL173" s="466">
        <f t="shared" si="160"/>
        <v>0</v>
      </c>
      <c r="AM173" s="466">
        <f t="shared" si="160"/>
        <v>0</v>
      </c>
      <c r="AN173" s="466">
        <f t="shared" si="160"/>
        <v>0</v>
      </c>
      <c r="AO173" s="466">
        <f t="shared" ref="AO173:BP173" si="161">AN173+SUM(AO166:AO172)</f>
        <v>0</v>
      </c>
      <c r="AP173" s="466">
        <f t="shared" si="161"/>
        <v>0</v>
      </c>
      <c r="AQ173" s="466">
        <f>AP173</f>
        <v>0</v>
      </c>
      <c r="AR173" s="466">
        <f>AP173+SUM(AR166:AR172)</f>
        <v>0</v>
      </c>
      <c r="AS173" s="466">
        <f t="shared" si="161"/>
        <v>0</v>
      </c>
      <c r="AT173" s="466">
        <f t="shared" si="161"/>
        <v>0</v>
      </c>
      <c r="AU173" s="466">
        <f t="shared" si="161"/>
        <v>0</v>
      </c>
      <c r="AV173" s="466">
        <f t="shared" si="161"/>
        <v>0</v>
      </c>
      <c r="AW173" s="466">
        <f t="shared" si="161"/>
        <v>0</v>
      </c>
      <c r="AX173" s="466">
        <f t="shared" si="161"/>
        <v>0</v>
      </c>
      <c r="AY173" s="466">
        <f t="shared" si="161"/>
        <v>0</v>
      </c>
      <c r="AZ173" s="466">
        <f t="shared" si="161"/>
        <v>0</v>
      </c>
      <c r="BA173" s="466">
        <f t="shared" si="161"/>
        <v>0</v>
      </c>
      <c r="BB173" s="466">
        <f t="shared" si="161"/>
        <v>0</v>
      </c>
      <c r="BC173" s="466">
        <f t="shared" si="161"/>
        <v>0</v>
      </c>
      <c r="BD173" s="466">
        <f>BC173</f>
        <v>0</v>
      </c>
      <c r="BE173" s="466">
        <f>BC173+SUM(BE166:BE172)</f>
        <v>0</v>
      </c>
      <c r="BF173" s="466">
        <f t="shared" si="161"/>
        <v>0</v>
      </c>
      <c r="BG173" s="466">
        <f t="shared" si="161"/>
        <v>0</v>
      </c>
      <c r="BH173" s="466">
        <f t="shared" si="161"/>
        <v>0</v>
      </c>
      <c r="BI173" s="466">
        <f t="shared" si="161"/>
        <v>0</v>
      </c>
      <c r="BJ173" s="466">
        <f t="shared" si="161"/>
        <v>0</v>
      </c>
      <c r="BK173" s="466">
        <f t="shared" si="161"/>
        <v>0</v>
      </c>
      <c r="BL173" s="466">
        <f t="shared" si="161"/>
        <v>0</v>
      </c>
      <c r="BM173" s="466">
        <f t="shared" si="161"/>
        <v>0</v>
      </c>
      <c r="BN173" s="466">
        <f t="shared" si="161"/>
        <v>0</v>
      </c>
      <c r="BO173" s="466">
        <f t="shared" si="161"/>
        <v>0</v>
      </c>
      <c r="BP173" s="466">
        <f t="shared" si="161"/>
        <v>0</v>
      </c>
      <c r="BQ173" s="490">
        <f>BP173</f>
        <v>0</v>
      </c>
    </row>
    <row r="174" spans="2:69">
      <c r="B174" s="373"/>
      <c r="C174" s="461" t="s">
        <v>420</v>
      </c>
      <c r="D174" s="461"/>
      <c r="E174" s="383">
        <f>SUM(E166:E172)</f>
        <v>0</v>
      </c>
      <c r="F174" s="383">
        <f t="shared" ref="F174:BP174" si="162">SUM(F166:F172)</f>
        <v>0</v>
      </c>
      <c r="G174" s="383">
        <f t="shared" si="162"/>
        <v>0</v>
      </c>
      <c r="H174" s="383">
        <f t="shared" si="162"/>
        <v>0</v>
      </c>
      <c r="I174" s="383">
        <f t="shared" si="162"/>
        <v>0</v>
      </c>
      <c r="J174" s="383">
        <f t="shared" si="162"/>
        <v>0</v>
      </c>
      <c r="K174" s="383">
        <f t="shared" si="162"/>
        <v>0</v>
      </c>
      <c r="L174" s="383">
        <f t="shared" si="162"/>
        <v>0</v>
      </c>
      <c r="M174" s="383">
        <f t="shared" si="162"/>
        <v>0</v>
      </c>
      <c r="N174" s="383">
        <f t="shared" si="162"/>
        <v>0</v>
      </c>
      <c r="O174" s="383">
        <f t="shared" si="162"/>
        <v>0</v>
      </c>
      <c r="P174" s="383">
        <f t="shared" si="162"/>
        <v>0</v>
      </c>
      <c r="Q174" s="383">
        <f>Q173/12</f>
        <v>0</v>
      </c>
      <c r="R174" s="383">
        <f t="shared" si="162"/>
        <v>0</v>
      </c>
      <c r="S174" s="383">
        <f t="shared" si="162"/>
        <v>0</v>
      </c>
      <c r="T174" s="383">
        <f t="shared" si="162"/>
        <v>0</v>
      </c>
      <c r="U174" s="383">
        <f t="shared" si="162"/>
        <v>0</v>
      </c>
      <c r="V174" s="383">
        <f t="shared" si="162"/>
        <v>0</v>
      </c>
      <c r="W174" s="383">
        <f t="shared" si="162"/>
        <v>0</v>
      </c>
      <c r="X174" s="383">
        <f t="shared" si="162"/>
        <v>0</v>
      </c>
      <c r="Y174" s="383">
        <f t="shared" si="162"/>
        <v>0</v>
      </c>
      <c r="Z174" s="383">
        <f t="shared" si="162"/>
        <v>0</v>
      </c>
      <c r="AA174" s="383">
        <f t="shared" si="162"/>
        <v>0</v>
      </c>
      <c r="AB174" s="383">
        <f t="shared" si="162"/>
        <v>0</v>
      </c>
      <c r="AC174" s="383">
        <f t="shared" si="162"/>
        <v>0</v>
      </c>
      <c r="AD174" s="383">
        <f>AD173/12</f>
        <v>0</v>
      </c>
      <c r="AE174" s="383">
        <f t="shared" si="162"/>
        <v>0</v>
      </c>
      <c r="AF174" s="383">
        <f t="shared" si="162"/>
        <v>0</v>
      </c>
      <c r="AG174" s="383">
        <f t="shared" si="162"/>
        <v>0</v>
      </c>
      <c r="AH174" s="383">
        <f t="shared" si="162"/>
        <v>0</v>
      </c>
      <c r="AI174" s="383">
        <f t="shared" si="162"/>
        <v>0</v>
      </c>
      <c r="AJ174" s="383">
        <f t="shared" si="162"/>
        <v>0</v>
      </c>
      <c r="AK174" s="383">
        <f t="shared" si="162"/>
        <v>0</v>
      </c>
      <c r="AL174" s="383">
        <f t="shared" si="162"/>
        <v>0</v>
      </c>
      <c r="AM174" s="383">
        <f t="shared" si="162"/>
        <v>0</v>
      </c>
      <c r="AN174" s="383">
        <f t="shared" si="162"/>
        <v>0</v>
      </c>
      <c r="AO174" s="383">
        <f t="shared" si="162"/>
        <v>0</v>
      </c>
      <c r="AP174" s="383">
        <f t="shared" si="162"/>
        <v>0</v>
      </c>
      <c r="AQ174" s="383">
        <f>AQ173/12</f>
        <v>0</v>
      </c>
      <c r="AR174" s="383">
        <f t="shared" si="162"/>
        <v>0</v>
      </c>
      <c r="AS174" s="383">
        <f t="shared" si="162"/>
        <v>0</v>
      </c>
      <c r="AT174" s="383">
        <f t="shared" si="162"/>
        <v>0</v>
      </c>
      <c r="AU174" s="383">
        <f t="shared" si="162"/>
        <v>0</v>
      </c>
      <c r="AV174" s="383">
        <f t="shared" si="162"/>
        <v>0</v>
      </c>
      <c r="AW174" s="383">
        <f t="shared" si="162"/>
        <v>0</v>
      </c>
      <c r="AX174" s="383">
        <f t="shared" si="162"/>
        <v>0</v>
      </c>
      <c r="AY174" s="383">
        <f t="shared" si="162"/>
        <v>0</v>
      </c>
      <c r="AZ174" s="383">
        <f t="shared" si="162"/>
        <v>0</v>
      </c>
      <c r="BA174" s="383">
        <f t="shared" si="162"/>
        <v>0</v>
      </c>
      <c r="BB174" s="383">
        <f t="shared" si="162"/>
        <v>0</v>
      </c>
      <c r="BC174" s="383">
        <f t="shared" si="162"/>
        <v>0</v>
      </c>
      <c r="BD174" s="383">
        <f>BD173/12</f>
        <v>0</v>
      </c>
      <c r="BE174" s="383">
        <f t="shared" si="162"/>
        <v>0</v>
      </c>
      <c r="BF174" s="383">
        <f t="shared" si="162"/>
        <v>0</v>
      </c>
      <c r="BG174" s="383">
        <f t="shared" si="162"/>
        <v>0</v>
      </c>
      <c r="BH174" s="383">
        <f t="shared" si="162"/>
        <v>0</v>
      </c>
      <c r="BI174" s="383">
        <f t="shared" si="162"/>
        <v>0</v>
      </c>
      <c r="BJ174" s="383">
        <f t="shared" si="162"/>
        <v>0</v>
      </c>
      <c r="BK174" s="383">
        <f t="shared" si="162"/>
        <v>0</v>
      </c>
      <c r="BL174" s="383">
        <f t="shared" si="162"/>
        <v>0</v>
      </c>
      <c r="BM174" s="383">
        <f t="shared" si="162"/>
        <v>0</v>
      </c>
      <c r="BN174" s="383">
        <f t="shared" si="162"/>
        <v>0</v>
      </c>
      <c r="BO174" s="383">
        <f t="shared" si="162"/>
        <v>0</v>
      </c>
      <c r="BP174" s="383">
        <f t="shared" si="162"/>
        <v>0</v>
      </c>
      <c r="BQ174" s="485">
        <f>BQ173/12</f>
        <v>0</v>
      </c>
    </row>
    <row r="175" spans="2:69">
      <c r="B175" s="373"/>
      <c r="C175" s="462"/>
      <c r="D175" s="462"/>
      <c r="E175" s="383"/>
      <c r="F175" s="383"/>
      <c r="G175" s="383"/>
      <c r="H175" s="383"/>
      <c r="I175" s="383"/>
      <c r="J175" s="383"/>
      <c r="K175" s="383"/>
      <c r="L175" s="383"/>
      <c r="M175" s="383"/>
      <c r="N175" s="383"/>
      <c r="O175" s="383"/>
      <c r="P175" s="383"/>
      <c r="Q175" s="383"/>
      <c r="R175" s="383"/>
      <c r="S175" s="383"/>
      <c r="T175" s="383"/>
      <c r="U175" s="383"/>
      <c r="V175" s="383"/>
      <c r="W175" s="383"/>
      <c r="X175" s="383"/>
      <c r="Y175" s="383"/>
      <c r="Z175" s="383"/>
      <c r="AA175" s="383"/>
      <c r="AB175" s="383"/>
      <c r="AC175" s="383"/>
      <c r="AD175" s="383"/>
      <c r="AE175" s="383"/>
      <c r="AF175" s="383"/>
      <c r="AG175" s="383"/>
      <c r="AH175" s="383"/>
      <c r="AI175" s="383"/>
      <c r="AJ175" s="383"/>
      <c r="AK175" s="383"/>
      <c r="AL175" s="383"/>
      <c r="AM175" s="383"/>
      <c r="AN175" s="383"/>
      <c r="AO175" s="383"/>
      <c r="AP175" s="383"/>
      <c r="AQ175" s="383"/>
      <c r="AR175" s="383"/>
      <c r="AS175" s="383"/>
      <c r="AT175" s="383"/>
      <c r="AU175" s="383"/>
      <c r="AV175" s="383"/>
      <c r="AW175" s="383"/>
      <c r="AX175" s="383"/>
      <c r="AY175" s="383"/>
      <c r="AZ175" s="383"/>
      <c r="BA175" s="383"/>
      <c r="BB175" s="383"/>
      <c r="BC175" s="383"/>
      <c r="BD175" s="383"/>
      <c r="BE175" s="383"/>
      <c r="BF175" s="383"/>
      <c r="BG175" s="383"/>
      <c r="BH175" s="383"/>
      <c r="BI175" s="383"/>
      <c r="BJ175" s="383"/>
      <c r="BK175" s="383"/>
      <c r="BL175" s="383"/>
      <c r="BM175" s="383"/>
      <c r="BN175" s="383"/>
      <c r="BO175" s="383"/>
      <c r="BP175" s="383"/>
      <c r="BQ175" s="485"/>
    </row>
    <row r="176" spans="2:69">
      <c r="B176" s="373"/>
      <c r="C176" s="463" t="s">
        <v>311</v>
      </c>
      <c r="D176" s="463"/>
      <c r="E176" s="383"/>
      <c r="F176" s="383"/>
      <c r="G176" s="383"/>
      <c r="H176" s="383"/>
      <c r="I176" s="383"/>
      <c r="J176" s="383"/>
      <c r="K176" s="383"/>
      <c r="L176" s="383"/>
      <c r="M176" s="383"/>
      <c r="N176" s="383"/>
      <c r="O176" s="383"/>
      <c r="P176" s="383"/>
      <c r="Q176" s="383"/>
      <c r="R176" s="383"/>
      <c r="S176" s="383"/>
      <c r="T176" s="383"/>
      <c r="U176" s="383"/>
      <c r="V176" s="383"/>
      <c r="W176" s="383"/>
      <c r="X176" s="383"/>
      <c r="Y176" s="383"/>
      <c r="Z176" s="383"/>
      <c r="AA176" s="383"/>
      <c r="AB176" s="383"/>
      <c r="AC176" s="383"/>
      <c r="AD176" s="383"/>
      <c r="AE176" s="383"/>
      <c r="AF176" s="383"/>
      <c r="AG176" s="383"/>
      <c r="AH176" s="383"/>
      <c r="AI176" s="383"/>
      <c r="AJ176" s="383"/>
      <c r="AK176" s="383"/>
      <c r="AL176" s="383"/>
      <c r="AM176" s="383"/>
      <c r="AN176" s="383"/>
      <c r="AO176" s="383"/>
      <c r="AP176" s="383"/>
      <c r="AQ176" s="383"/>
      <c r="AR176" s="383"/>
      <c r="AS176" s="383"/>
      <c r="AT176" s="383"/>
      <c r="AU176" s="383"/>
      <c r="AV176" s="383"/>
      <c r="AW176" s="383"/>
      <c r="AX176" s="383"/>
      <c r="AY176" s="383"/>
      <c r="AZ176" s="383"/>
      <c r="BA176" s="383"/>
      <c r="BB176" s="383"/>
      <c r="BC176" s="383"/>
      <c r="BD176" s="383"/>
      <c r="BE176" s="383"/>
      <c r="BF176" s="383"/>
      <c r="BG176" s="383"/>
      <c r="BH176" s="383"/>
      <c r="BI176" s="383"/>
      <c r="BJ176" s="383"/>
      <c r="BK176" s="383"/>
      <c r="BL176" s="383"/>
      <c r="BM176" s="383"/>
      <c r="BN176" s="383"/>
      <c r="BO176" s="383"/>
      <c r="BP176" s="383"/>
      <c r="BQ176" s="485"/>
    </row>
    <row r="177" spans="2:69">
      <c r="B177" s="373"/>
      <c r="C177" s="418" t="str">
        <f>C166</f>
        <v>Terreno</v>
      </c>
      <c r="D177" s="418"/>
      <c r="E177" s="491">
        <f>10%/12</f>
        <v>8.3333333333333332E-3</v>
      </c>
      <c r="F177" s="391">
        <f t="shared" ref="F177:F183" si="163">E177</f>
        <v>8.3333333333333332E-3</v>
      </c>
      <c r="G177" s="391">
        <f t="shared" ref="G177:BP177" si="164">F177</f>
        <v>8.3333333333333332E-3</v>
      </c>
      <c r="H177" s="391">
        <f t="shared" si="164"/>
        <v>8.3333333333333332E-3</v>
      </c>
      <c r="I177" s="391">
        <f t="shared" si="164"/>
        <v>8.3333333333333332E-3</v>
      </c>
      <c r="J177" s="391">
        <f t="shared" si="164"/>
        <v>8.3333333333333332E-3</v>
      </c>
      <c r="K177" s="391">
        <f t="shared" si="164"/>
        <v>8.3333333333333332E-3</v>
      </c>
      <c r="L177" s="391">
        <f t="shared" si="164"/>
        <v>8.3333333333333332E-3</v>
      </c>
      <c r="M177" s="391">
        <f t="shared" si="164"/>
        <v>8.3333333333333332E-3</v>
      </c>
      <c r="N177" s="391">
        <f t="shared" si="164"/>
        <v>8.3333333333333332E-3</v>
      </c>
      <c r="O177" s="391">
        <f t="shared" si="164"/>
        <v>8.3333333333333332E-3</v>
      </c>
      <c r="P177" s="391">
        <f t="shared" si="164"/>
        <v>8.3333333333333332E-3</v>
      </c>
      <c r="Q177" s="391"/>
      <c r="R177" s="391">
        <f t="shared" ref="R177:R183" si="165">P177</f>
        <v>8.3333333333333332E-3</v>
      </c>
      <c r="S177" s="391">
        <f t="shared" si="164"/>
        <v>8.3333333333333332E-3</v>
      </c>
      <c r="T177" s="391">
        <f t="shared" si="164"/>
        <v>8.3333333333333332E-3</v>
      </c>
      <c r="U177" s="391">
        <f t="shared" si="164"/>
        <v>8.3333333333333332E-3</v>
      </c>
      <c r="V177" s="391">
        <f t="shared" si="164"/>
        <v>8.3333333333333332E-3</v>
      </c>
      <c r="W177" s="391">
        <f t="shared" si="164"/>
        <v>8.3333333333333332E-3</v>
      </c>
      <c r="X177" s="391">
        <f t="shared" si="164"/>
        <v>8.3333333333333332E-3</v>
      </c>
      <c r="Y177" s="391">
        <f t="shared" si="164"/>
        <v>8.3333333333333332E-3</v>
      </c>
      <c r="Z177" s="391">
        <f t="shared" si="164"/>
        <v>8.3333333333333332E-3</v>
      </c>
      <c r="AA177" s="391">
        <f t="shared" si="164"/>
        <v>8.3333333333333332E-3</v>
      </c>
      <c r="AB177" s="391">
        <f t="shared" si="164"/>
        <v>8.3333333333333332E-3</v>
      </c>
      <c r="AC177" s="391">
        <f t="shared" si="164"/>
        <v>8.3333333333333332E-3</v>
      </c>
      <c r="AD177" s="391"/>
      <c r="AE177" s="391">
        <f t="shared" ref="AE177:AE183" si="166">AC177</f>
        <v>8.3333333333333332E-3</v>
      </c>
      <c r="AF177" s="391">
        <f t="shared" si="164"/>
        <v>8.3333333333333332E-3</v>
      </c>
      <c r="AG177" s="391">
        <f t="shared" si="164"/>
        <v>8.3333333333333332E-3</v>
      </c>
      <c r="AH177" s="391">
        <f t="shared" si="164"/>
        <v>8.3333333333333332E-3</v>
      </c>
      <c r="AI177" s="391">
        <f t="shared" si="164"/>
        <v>8.3333333333333332E-3</v>
      </c>
      <c r="AJ177" s="391">
        <f t="shared" si="164"/>
        <v>8.3333333333333332E-3</v>
      </c>
      <c r="AK177" s="391">
        <f t="shared" si="164"/>
        <v>8.3333333333333332E-3</v>
      </c>
      <c r="AL177" s="391">
        <f t="shared" si="164"/>
        <v>8.3333333333333332E-3</v>
      </c>
      <c r="AM177" s="391">
        <f t="shared" si="164"/>
        <v>8.3333333333333332E-3</v>
      </c>
      <c r="AN177" s="391">
        <f t="shared" si="164"/>
        <v>8.3333333333333332E-3</v>
      </c>
      <c r="AO177" s="391">
        <f t="shared" si="164"/>
        <v>8.3333333333333332E-3</v>
      </c>
      <c r="AP177" s="391">
        <f t="shared" si="164"/>
        <v>8.3333333333333332E-3</v>
      </c>
      <c r="AQ177" s="391"/>
      <c r="AR177" s="391">
        <f t="shared" ref="AR177:AR183" si="167">AP177</f>
        <v>8.3333333333333332E-3</v>
      </c>
      <c r="AS177" s="391">
        <f t="shared" si="164"/>
        <v>8.3333333333333332E-3</v>
      </c>
      <c r="AT177" s="391">
        <f t="shared" si="164"/>
        <v>8.3333333333333332E-3</v>
      </c>
      <c r="AU177" s="391">
        <f t="shared" si="164"/>
        <v>8.3333333333333332E-3</v>
      </c>
      <c r="AV177" s="391">
        <f t="shared" si="164"/>
        <v>8.3333333333333332E-3</v>
      </c>
      <c r="AW177" s="391">
        <f t="shared" si="164"/>
        <v>8.3333333333333332E-3</v>
      </c>
      <c r="AX177" s="391">
        <f t="shared" si="164"/>
        <v>8.3333333333333332E-3</v>
      </c>
      <c r="AY177" s="391">
        <f t="shared" si="164"/>
        <v>8.3333333333333332E-3</v>
      </c>
      <c r="AZ177" s="391">
        <f t="shared" si="164"/>
        <v>8.3333333333333332E-3</v>
      </c>
      <c r="BA177" s="391">
        <f t="shared" si="164"/>
        <v>8.3333333333333332E-3</v>
      </c>
      <c r="BB177" s="391">
        <f t="shared" si="164"/>
        <v>8.3333333333333332E-3</v>
      </c>
      <c r="BC177" s="391">
        <f t="shared" si="164"/>
        <v>8.3333333333333332E-3</v>
      </c>
      <c r="BD177" s="391"/>
      <c r="BE177" s="391">
        <f t="shared" ref="BE177:BE183" si="168">BC177</f>
        <v>8.3333333333333332E-3</v>
      </c>
      <c r="BF177" s="391">
        <f t="shared" si="164"/>
        <v>8.3333333333333332E-3</v>
      </c>
      <c r="BG177" s="391">
        <f t="shared" si="164"/>
        <v>8.3333333333333332E-3</v>
      </c>
      <c r="BH177" s="391">
        <f t="shared" si="164"/>
        <v>8.3333333333333332E-3</v>
      </c>
      <c r="BI177" s="391">
        <f t="shared" si="164"/>
        <v>8.3333333333333332E-3</v>
      </c>
      <c r="BJ177" s="391">
        <f t="shared" si="164"/>
        <v>8.3333333333333332E-3</v>
      </c>
      <c r="BK177" s="391">
        <f t="shared" si="164"/>
        <v>8.3333333333333332E-3</v>
      </c>
      <c r="BL177" s="391">
        <f t="shared" si="164"/>
        <v>8.3333333333333332E-3</v>
      </c>
      <c r="BM177" s="391">
        <f t="shared" si="164"/>
        <v>8.3333333333333332E-3</v>
      </c>
      <c r="BN177" s="391">
        <f t="shared" si="164"/>
        <v>8.3333333333333332E-3</v>
      </c>
      <c r="BO177" s="391">
        <f t="shared" si="164"/>
        <v>8.3333333333333332E-3</v>
      </c>
      <c r="BP177" s="391">
        <f t="shared" si="164"/>
        <v>8.3333333333333332E-3</v>
      </c>
      <c r="BQ177" s="486"/>
    </row>
    <row r="178" spans="2:69">
      <c r="B178" s="373"/>
      <c r="C178" s="418" t="s">
        <v>307</v>
      </c>
      <c r="D178" s="418"/>
      <c r="E178" s="491">
        <f>10%/12</f>
        <v>8.3333333333333332E-3</v>
      </c>
      <c r="F178" s="391">
        <f t="shared" si="163"/>
        <v>8.3333333333333332E-3</v>
      </c>
      <c r="G178" s="391">
        <f t="shared" ref="G178:BP182" si="169">F178</f>
        <v>8.3333333333333332E-3</v>
      </c>
      <c r="H178" s="391">
        <f t="shared" si="169"/>
        <v>8.3333333333333332E-3</v>
      </c>
      <c r="I178" s="391">
        <f t="shared" si="169"/>
        <v>8.3333333333333332E-3</v>
      </c>
      <c r="J178" s="391">
        <f t="shared" si="169"/>
        <v>8.3333333333333332E-3</v>
      </c>
      <c r="K178" s="391">
        <f t="shared" si="169"/>
        <v>8.3333333333333332E-3</v>
      </c>
      <c r="L178" s="391">
        <f t="shared" si="169"/>
        <v>8.3333333333333332E-3</v>
      </c>
      <c r="M178" s="391">
        <f t="shared" si="169"/>
        <v>8.3333333333333332E-3</v>
      </c>
      <c r="N178" s="391">
        <f t="shared" si="169"/>
        <v>8.3333333333333332E-3</v>
      </c>
      <c r="O178" s="391">
        <f t="shared" si="169"/>
        <v>8.3333333333333332E-3</v>
      </c>
      <c r="P178" s="391">
        <f t="shared" si="169"/>
        <v>8.3333333333333332E-3</v>
      </c>
      <c r="Q178" s="391"/>
      <c r="R178" s="391">
        <f t="shared" si="165"/>
        <v>8.3333333333333332E-3</v>
      </c>
      <c r="S178" s="391">
        <f t="shared" si="169"/>
        <v>8.3333333333333332E-3</v>
      </c>
      <c r="T178" s="391">
        <f t="shared" si="169"/>
        <v>8.3333333333333332E-3</v>
      </c>
      <c r="U178" s="391">
        <f t="shared" si="169"/>
        <v>8.3333333333333332E-3</v>
      </c>
      <c r="V178" s="391">
        <f t="shared" si="169"/>
        <v>8.3333333333333332E-3</v>
      </c>
      <c r="W178" s="391">
        <f t="shared" si="169"/>
        <v>8.3333333333333332E-3</v>
      </c>
      <c r="X178" s="391">
        <f t="shared" si="169"/>
        <v>8.3333333333333332E-3</v>
      </c>
      <c r="Y178" s="391">
        <f t="shared" si="169"/>
        <v>8.3333333333333332E-3</v>
      </c>
      <c r="Z178" s="391">
        <f t="shared" si="169"/>
        <v>8.3333333333333332E-3</v>
      </c>
      <c r="AA178" s="391">
        <f t="shared" si="169"/>
        <v>8.3333333333333332E-3</v>
      </c>
      <c r="AB178" s="391">
        <f t="shared" si="169"/>
        <v>8.3333333333333332E-3</v>
      </c>
      <c r="AC178" s="391">
        <f t="shared" si="169"/>
        <v>8.3333333333333332E-3</v>
      </c>
      <c r="AD178" s="391"/>
      <c r="AE178" s="391">
        <f t="shared" si="166"/>
        <v>8.3333333333333332E-3</v>
      </c>
      <c r="AF178" s="391">
        <f t="shared" si="169"/>
        <v>8.3333333333333332E-3</v>
      </c>
      <c r="AG178" s="391">
        <f t="shared" si="169"/>
        <v>8.3333333333333332E-3</v>
      </c>
      <c r="AH178" s="391">
        <f t="shared" si="169"/>
        <v>8.3333333333333332E-3</v>
      </c>
      <c r="AI178" s="391">
        <f t="shared" si="169"/>
        <v>8.3333333333333332E-3</v>
      </c>
      <c r="AJ178" s="391">
        <f t="shared" si="169"/>
        <v>8.3333333333333332E-3</v>
      </c>
      <c r="AK178" s="391">
        <f t="shared" si="169"/>
        <v>8.3333333333333332E-3</v>
      </c>
      <c r="AL178" s="391">
        <f t="shared" si="169"/>
        <v>8.3333333333333332E-3</v>
      </c>
      <c r="AM178" s="391">
        <f t="shared" si="169"/>
        <v>8.3333333333333332E-3</v>
      </c>
      <c r="AN178" s="391">
        <f t="shared" si="169"/>
        <v>8.3333333333333332E-3</v>
      </c>
      <c r="AO178" s="391">
        <f t="shared" si="169"/>
        <v>8.3333333333333332E-3</v>
      </c>
      <c r="AP178" s="391">
        <f t="shared" si="169"/>
        <v>8.3333333333333332E-3</v>
      </c>
      <c r="AQ178" s="391"/>
      <c r="AR178" s="391">
        <f t="shared" si="167"/>
        <v>8.3333333333333332E-3</v>
      </c>
      <c r="AS178" s="391">
        <f t="shared" si="169"/>
        <v>8.3333333333333332E-3</v>
      </c>
      <c r="AT178" s="391">
        <f t="shared" si="169"/>
        <v>8.3333333333333332E-3</v>
      </c>
      <c r="AU178" s="391">
        <f t="shared" si="169"/>
        <v>8.3333333333333332E-3</v>
      </c>
      <c r="AV178" s="391">
        <f t="shared" si="169"/>
        <v>8.3333333333333332E-3</v>
      </c>
      <c r="AW178" s="391">
        <f t="shared" si="169"/>
        <v>8.3333333333333332E-3</v>
      </c>
      <c r="AX178" s="391">
        <f t="shared" si="169"/>
        <v>8.3333333333333332E-3</v>
      </c>
      <c r="AY178" s="391">
        <f t="shared" si="169"/>
        <v>8.3333333333333332E-3</v>
      </c>
      <c r="AZ178" s="391">
        <f t="shared" si="169"/>
        <v>8.3333333333333332E-3</v>
      </c>
      <c r="BA178" s="391">
        <f t="shared" si="169"/>
        <v>8.3333333333333332E-3</v>
      </c>
      <c r="BB178" s="391">
        <f t="shared" si="169"/>
        <v>8.3333333333333332E-3</v>
      </c>
      <c r="BC178" s="391">
        <f t="shared" si="169"/>
        <v>8.3333333333333332E-3</v>
      </c>
      <c r="BD178" s="391"/>
      <c r="BE178" s="391">
        <f t="shared" si="168"/>
        <v>8.3333333333333332E-3</v>
      </c>
      <c r="BF178" s="391">
        <f t="shared" si="169"/>
        <v>8.3333333333333332E-3</v>
      </c>
      <c r="BG178" s="391">
        <f t="shared" si="169"/>
        <v>8.3333333333333332E-3</v>
      </c>
      <c r="BH178" s="391">
        <f t="shared" si="169"/>
        <v>8.3333333333333332E-3</v>
      </c>
      <c r="BI178" s="391">
        <f t="shared" si="169"/>
        <v>8.3333333333333332E-3</v>
      </c>
      <c r="BJ178" s="391">
        <f t="shared" si="169"/>
        <v>8.3333333333333332E-3</v>
      </c>
      <c r="BK178" s="391">
        <f t="shared" si="169"/>
        <v>8.3333333333333332E-3</v>
      </c>
      <c r="BL178" s="391">
        <f t="shared" si="169"/>
        <v>8.3333333333333332E-3</v>
      </c>
      <c r="BM178" s="391">
        <f t="shared" si="169"/>
        <v>8.3333333333333332E-3</v>
      </c>
      <c r="BN178" s="391">
        <f t="shared" si="169"/>
        <v>8.3333333333333332E-3</v>
      </c>
      <c r="BO178" s="391">
        <f t="shared" si="169"/>
        <v>8.3333333333333332E-3</v>
      </c>
      <c r="BP178" s="391">
        <f t="shared" si="169"/>
        <v>8.3333333333333332E-3</v>
      </c>
      <c r="BQ178" s="486"/>
    </row>
    <row r="179" spans="2:69">
      <c r="B179" s="373"/>
      <c r="C179" s="418" t="str">
        <f>C168</f>
        <v>Comunicaciones</v>
      </c>
      <c r="D179" s="418"/>
      <c r="E179" s="491">
        <f>E178</f>
        <v>8.3333333333333332E-3</v>
      </c>
      <c r="F179" s="391">
        <f t="shared" si="163"/>
        <v>8.3333333333333332E-3</v>
      </c>
      <c r="G179" s="391">
        <f t="shared" ref="G179:V179" si="170">F179</f>
        <v>8.3333333333333332E-3</v>
      </c>
      <c r="H179" s="391">
        <f t="shared" si="170"/>
        <v>8.3333333333333332E-3</v>
      </c>
      <c r="I179" s="391">
        <f t="shared" si="170"/>
        <v>8.3333333333333332E-3</v>
      </c>
      <c r="J179" s="391">
        <f t="shared" si="170"/>
        <v>8.3333333333333332E-3</v>
      </c>
      <c r="K179" s="391">
        <f t="shared" si="170"/>
        <v>8.3333333333333332E-3</v>
      </c>
      <c r="L179" s="391">
        <f t="shared" si="170"/>
        <v>8.3333333333333332E-3</v>
      </c>
      <c r="M179" s="391">
        <f t="shared" si="170"/>
        <v>8.3333333333333332E-3</v>
      </c>
      <c r="N179" s="391">
        <f t="shared" si="170"/>
        <v>8.3333333333333332E-3</v>
      </c>
      <c r="O179" s="391">
        <f t="shared" si="170"/>
        <v>8.3333333333333332E-3</v>
      </c>
      <c r="P179" s="391">
        <f t="shared" si="170"/>
        <v>8.3333333333333332E-3</v>
      </c>
      <c r="Q179" s="391"/>
      <c r="R179" s="391">
        <f t="shared" si="165"/>
        <v>8.3333333333333332E-3</v>
      </c>
      <c r="S179" s="391">
        <f t="shared" si="170"/>
        <v>8.3333333333333332E-3</v>
      </c>
      <c r="T179" s="391">
        <f t="shared" si="170"/>
        <v>8.3333333333333332E-3</v>
      </c>
      <c r="U179" s="391">
        <f t="shared" si="170"/>
        <v>8.3333333333333332E-3</v>
      </c>
      <c r="V179" s="391">
        <f t="shared" si="170"/>
        <v>8.3333333333333332E-3</v>
      </c>
      <c r="W179" s="391">
        <f t="shared" si="169"/>
        <v>8.3333333333333332E-3</v>
      </c>
      <c r="X179" s="391">
        <f t="shared" si="169"/>
        <v>8.3333333333333332E-3</v>
      </c>
      <c r="Y179" s="391">
        <f t="shared" si="169"/>
        <v>8.3333333333333332E-3</v>
      </c>
      <c r="Z179" s="391">
        <f t="shared" si="169"/>
        <v>8.3333333333333332E-3</v>
      </c>
      <c r="AA179" s="391">
        <f t="shared" si="169"/>
        <v>8.3333333333333332E-3</v>
      </c>
      <c r="AB179" s="391">
        <f t="shared" si="169"/>
        <v>8.3333333333333332E-3</v>
      </c>
      <c r="AC179" s="391">
        <f t="shared" si="169"/>
        <v>8.3333333333333332E-3</v>
      </c>
      <c r="AD179" s="391"/>
      <c r="AE179" s="391">
        <f t="shared" si="166"/>
        <v>8.3333333333333332E-3</v>
      </c>
      <c r="AF179" s="391">
        <f t="shared" si="169"/>
        <v>8.3333333333333332E-3</v>
      </c>
      <c r="AG179" s="391">
        <f t="shared" si="169"/>
        <v>8.3333333333333332E-3</v>
      </c>
      <c r="AH179" s="391">
        <f t="shared" si="169"/>
        <v>8.3333333333333332E-3</v>
      </c>
      <c r="AI179" s="391">
        <f t="shared" si="169"/>
        <v>8.3333333333333332E-3</v>
      </c>
      <c r="AJ179" s="391">
        <f t="shared" si="169"/>
        <v>8.3333333333333332E-3</v>
      </c>
      <c r="AK179" s="391">
        <f t="shared" si="169"/>
        <v>8.3333333333333332E-3</v>
      </c>
      <c r="AL179" s="391">
        <f t="shared" si="169"/>
        <v>8.3333333333333332E-3</v>
      </c>
      <c r="AM179" s="391">
        <f t="shared" si="169"/>
        <v>8.3333333333333332E-3</v>
      </c>
      <c r="AN179" s="391">
        <f t="shared" si="169"/>
        <v>8.3333333333333332E-3</v>
      </c>
      <c r="AO179" s="391">
        <f t="shared" si="169"/>
        <v>8.3333333333333332E-3</v>
      </c>
      <c r="AP179" s="391">
        <f t="shared" si="169"/>
        <v>8.3333333333333332E-3</v>
      </c>
      <c r="AQ179" s="391"/>
      <c r="AR179" s="391">
        <f t="shared" si="167"/>
        <v>8.3333333333333332E-3</v>
      </c>
      <c r="AS179" s="391">
        <f t="shared" si="169"/>
        <v>8.3333333333333332E-3</v>
      </c>
      <c r="AT179" s="391">
        <f t="shared" si="169"/>
        <v>8.3333333333333332E-3</v>
      </c>
      <c r="AU179" s="391">
        <f t="shared" si="169"/>
        <v>8.3333333333333332E-3</v>
      </c>
      <c r="AV179" s="391">
        <f t="shared" si="169"/>
        <v>8.3333333333333332E-3</v>
      </c>
      <c r="AW179" s="391">
        <f t="shared" si="169"/>
        <v>8.3333333333333332E-3</v>
      </c>
      <c r="AX179" s="391">
        <f t="shared" si="169"/>
        <v>8.3333333333333332E-3</v>
      </c>
      <c r="AY179" s="391">
        <f t="shared" si="169"/>
        <v>8.3333333333333332E-3</v>
      </c>
      <c r="AZ179" s="391">
        <f t="shared" si="169"/>
        <v>8.3333333333333332E-3</v>
      </c>
      <c r="BA179" s="391">
        <f t="shared" si="169"/>
        <v>8.3333333333333332E-3</v>
      </c>
      <c r="BB179" s="391">
        <f t="shared" si="169"/>
        <v>8.3333333333333332E-3</v>
      </c>
      <c r="BC179" s="391">
        <f t="shared" si="169"/>
        <v>8.3333333333333332E-3</v>
      </c>
      <c r="BD179" s="391"/>
      <c r="BE179" s="391">
        <f t="shared" si="168"/>
        <v>8.3333333333333332E-3</v>
      </c>
      <c r="BF179" s="391">
        <f t="shared" si="169"/>
        <v>8.3333333333333332E-3</v>
      </c>
      <c r="BG179" s="391">
        <f t="shared" si="169"/>
        <v>8.3333333333333332E-3</v>
      </c>
      <c r="BH179" s="391">
        <f t="shared" si="169"/>
        <v>8.3333333333333332E-3</v>
      </c>
      <c r="BI179" s="391">
        <f t="shared" si="169"/>
        <v>8.3333333333333332E-3</v>
      </c>
      <c r="BJ179" s="391">
        <f t="shared" si="169"/>
        <v>8.3333333333333332E-3</v>
      </c>
      <c r="BK179" s="391">
        <f t="shared" si="169"/>
        <v>8.3333333333333332E-3</v>
      </c>
      <c r="BL179" s="391">
        <f t="shared" si="169"/>
        <v>8.3333333333333332E-3</v>
      </c>
      <c r="BM179" s="391">
        <f t="shared" si="169"/>
        <v>8.3333333333333332E-3</v>
      </c>
      <c r="BN179" s="391">
        <f t="shared" si="169"/>
        <v>8.3333333333333332E-3</v>
      </c>
      <c r="BO179" s="391">
        <f t="shared" si="169"/>
        <v>8.3333333333333332E-3</v>
      </c>
      <c r="BP179" s="391">
        <f t="shared" si="169"/>
        <v>8.3333333333333332E-3</v>
      </c>
      <c r="BQ179" s="486"/>
    </row>
    <row r="180" spans="2:69">
      <c r="B180" s="373"/>
      <c r="C180" s="418" t="str">
        <f>C169</f>
        <v>Mobiliario y equipo</v>
      </c>
      <c r="D180" s="418"/>
      <c r="E180" s="491">
        <f>E179</f>
        <v>8.3333333333333332E-3</v>
      </c>
      <c r="F180" s="391">
        <f t="shared" si="163"/>
        <v>8.3333333333333332E-3</v>
      </c>
      <c r="G180" s="391">
        <f t="shared" si="169"/>
        <v>8.3333333333333332E-3</v>
      </c>
      <c r="H180" s="391">
        <f t="shared" si="169"/>
        <v>8.3333333333333332E-3</v>
      </c>
      <c r="I180" s="391">
        <f t="shared" si="169"/>
        <v>8.3333333333333332E-3</v>
      </c>
      <c r="J180" s="391">
        <f t="shared" si="169"/>
        <v>8.3333333333333332E-3</v>
      </c>
      <c r="K180" s="391">
        <f t="shared" si="169"/>
        <v>8.3333333333333332E-3</v>
      </c>
      <c r="L180" s="391">
        <f t="shared" si="169"/>
        <v>8.3333333333333332E-3</v>
      </c>
      <c r="M180" s="391">
        <f t="shared" si="169"/>
        <v>8.3333333333333332E-3</v>
      </c>
      <c r="N180" s="391">
        <f t="shared" si="169"/>
        <v>8.3333333333333332E-3</v>
      </c>
      <c r="O180" s="391">
        <f t="shared" si="169"/>
        <v>8.3333333333333332E-3</v>
      </c>
      <c r="P180" s="391">
        <f t="shared" si="169"/>
        <v>8.3333333333333332E-3</v>
      </c>
      <c r="Q180" s="391"/>
      <c r="R180" s="391">
        <f t="shared" si="165"/>
        <v>8.3333333333333332E-3</v>
      </c>
      <c r="S180" s="391">
        <f t="shared" si="169"/>
        <v>8.3333333333333332E-3</v>
      </c>
      <c r="T180" s="391">
        <f t="shared" si="169"/>
        <v>8.3333333333333332E-3</v>
      </c>
      <c r="U180" s="391">
        <f t="shared" si="169"/>
        <v>8.3333333333333332E-3</v>
      </c>
      <c r="V180" s="391">
        <f t="shared" si="169"/>
        <v>8.3333333333333332E-3</v>
      </c>
      <c r="W180" s="391">
        <f t="shared" si="169"/>
        <v>8.3333333333333332E-3</v>
      </c>
      <c r="X180" s="391">
        <f t="shared" si="169"/>
        <v>8.3333333333333332E-3</v>
      </c>
      <c r="Y180" s="391">
        <f t="shared" si="169"/>
        <v>8.3333333333333332E-3</v>
      </c>
      <c r="Z180" s="391">
        <f t="shared" si="169"/>
        <v>8.3333333333333332E-3</v>
      </c>
      <c r="AA180" s="391">
        <f t="shared" si="169"/>
        <v>8.3333333333333332E-3</v>
      </c>
      <c r="AB180" s="391">
        <f t="shared" si="169"/>
        <v>8.3333333333333332E-3</v>
      </c>
      <c r="AC180" s="391">
        <f t="shared" si="169"/>
        <v>8.3333333333333332E-3</v>
      </c>
      <c r="AD180" s="391"/>
      <c r="AE180" s="391">
        <f t="shared" si="166"/>
        <v>8.3333333333333332E-3</v>
      </c>
      <c r="AF180" s="391">
        <f t="shared" si="169"/>
        <v>8.3333333333333332E-3</v>
      </c>
      <c r="AG180" s="391">
        <f t="shared" si="169"/>
        <v>8.3333333333333332E-3</v>
      </c>
      <c r="AH180" s="391">
        <f t="shared" si="169"/>
        <v>8.3333333333333332E-3</v>
      </c>
      <c r="AI180" s="391">
        <f t="shared" si="169"/>
        <v>8.3333333333333332E-3</v>
      </c>
      <c r="AJ180" s="391">
        <f t="shared" si="169"/>
        <v>8.3333333333333332E-3</v>
      </c>
      <c r="AK180" s="391">
        <f t="shared" si="169"/>
        <v>8.3333333333333332E-3</v>
      </c>
      <c r="AL180" s="391">
        <f t="shared" si="169"/>
        <v>8.3333333333333332E-3</v>
      </c>
      <c r="AM180" s="391">
        <f t="shared" si="169"/>
        <v>8.3333333333333332E-3</v>
      </c>
      <c r="AN180" s="391">
        <f t="shared" si="169"/>
        <v>8.3333333333333332E-3</v>
      </c>
      <c r="AO180" s="391">
        <f t="shared" si="169"/>
        <v>8.3333333333333332E-3</v>
      </c>
      <c r="AP180" s="391">
        <f t="shared" si="169"/>
        <v>8.3333333333333332E-3</v>
      </c>
      <c r="AQ180" s="391"/>
      <c r="AR180" s="391">
        <f t="shared" si="167"/>
        <v>8.3333333333333332E-3</v>
      </c>
      <c r="AS180" s="391">
        <f t="shared" si="169"/>
        <v>8.3333333333333332E-3</v>
      </c>
      <c r="AT180" s="391">
        <f t="shared" si="169"/>
        <v>8.3333333333333332E-3</v>
      </c>
      <c r="AU180" s="391">
        <f t="shared" si="169"/>
        <v>8.3333333333333332E-3</v>
      </c>
      <c r="AV180" s="391">
        <f t="shared" si="169"/>
        <v>8.3333333333333332E-3</v>
      </c>
      <c r="AW180" s="391">
        <f t="shared" si="169"/>
        <v>8.3333333333333332E-3</v>
      </c>
      <c r="AX180" s="391">
        <f t="shared" si="169"/>
        <v>8.3333333333333332E-3</v>
      </c>
      <c r="AY180" s="391">
        <f t="shared" si="169"/>
        <v>8.3333333333333332E-3</v>
      </c>
      <c r="AZ180" s="391">
        <f t="shared" si="169"/>
        <v>8.3333333333333332E-3</v>
      </c>
      <c r="BA180" s="391">
        <f t="shared" si="169"/>
        <v>8.3333333333333332E-3</v>
      </c>
      <c r="BB180" s="391">
        <f t="shared" si="169"/>
        <v>8.3333333333333332E-3</v>
      </c>
      <c r="BC180" s="391">
        <f t="shared" si="169"/>
        <v>8.3333333333333332E-3</v>
      </c>
      <c r="BD180" s="391"/>
      <c r="BE180" s="391">
        <f t="shared" si="168"/>
        <v>8.3333333333333332E-3</v>
      </c>
      <c r="BF180" s="391">
        <f t="shared" si="169"/>
        <v>8.3333333333333332E-3</v>
      </c>
      <c r="BG180" s="391">
        <f t="shared" si="169"/>
        <v>8.3333333333333332E-3</v>
      </c>
      <c r="BH180" s="391">
        <f t="shared" si="169"/>
        <v>8.3333333333333332E-3</v>
      </c>
      <c r="BI180" s="391">
        <f t="shared" si="169"/>
        <v>8.3333333333333332E-3</v>
      </c>
      <c r="BJ180" s="391">
        <f t="shared" si="169"/>
        <v>8.3333333333333332E-3</v>
      </c>
      <c r="BK180" s="391">
        <f t="shared" si="169"/>
        <v>8.3333333333333332E-3</v>
      </c>
      <c r="BL180" s="391">
        <f t="shared" si="169"/>
        <v>8.3333333333333332E-3</v>
      </c>
      <c r="BM180" s="391">
        <f t="shared" si="169"/>
        <v>8.3333333333333332E-3</v>
      </c>
      <c r="BN180" s="391">
        <f t="shared" si="169"/>
        <v>8.3333333333333332E-3</v>
      </c>
      <c r="BO180" s="391">
        <f t="shared" si="169"/>
        <v>8.3333333333333332E-3</v>
      </c>
      <c r="BP180" s="391">
        <f t="shared" si="169"/>
        <v>8.3333333333333332E-3</v>
      </c>
      <c r="BQ180" s="486"/>
    </row>
    <row r="181" spans="2:69">
      <c r="B181" s="373"/>
      <c r="C181" s="418" t="str">
        <f>C170</f>
        <v>Acondicionamiento (m²)</v>
      </c>
      <c r="D181" s="418"/>
      <c r="E181" s="491">
        <f>E180</f>
        <v>8.3333333333333332E-3</v>
      </c>
      <c r="F181" s="391">
        <f t="shared" si="163"/>
        <v>8.3333333333333332E-3</v>
      </c>
      <c r="G181" s="391">
        <f t="shared" si="169"/>
        <v>8.3333333333333332E-3</v>
      </c>
      <c r="H181" s="391">
        <f t="shared" si="169"/>
        <v>8.3333333333333332E-3</v>
      </c>
      <c r="I181" s="391">
        <f t="shared" si="169"/>
        <v>8.3333333333333332E-3</v>
      </c>
      <c r="J181" s="391">
        <f t="shared" si="169"/>
        <v>8.3333333333333332E-3</v>
      </c>
      <c r="K181" s="391">
        <f t="shared" si="169"/>
        <v>8.3333333333333332E-3</v>
      </c>
      <c r="L181" s="391">
        <f t="shared" si="169"/>
        <v>8.3333333333333332E-3</v>
      </c>
      <c r="M181" s="391">
        <f t="shared" si="169"/>
        <v>8.3333333333333332E-3</v>
      </c>
      <c r="N181" s="391">
        <f t="shared" si="169"/>
        <v>8.3333333333333332E-3</v>
      </c>
      <c r="O181" s="391">
        <f t="shared" si="169"/>
        <v>8.3333333333333332E-3</v>
      </c>
      <c r="P181" s="391">
        <f t="shared" si="169"/>
        <v>8.3333333333333332E-3</v>
      </c>
      <c r="Q181" s="391"/>
      <c r="R181" s="391">
        <f t="shared" si="165"/>
        <v>8.3333333333333332E-3</v>
      </c>
      <c r="S181" s="391">
        <f t="shared" si="169"/>
        <v>8.3333333333333332E-3</v>
      </c>
      <c r="T181" s="391">
        <f t="shared" si="169"/>
        <v>8.3333333333333332E-3</v>
      </c>
      <c r="U181" s="391">
        <f t="shared" si="169"/>
        <v>8.3333333333333332E-3</v>
      </c>
      <c r="V181" s="391">
        <f t="shared" si="169"/>
        <v>8.3333333333333332E-3</v>
      </c>
      <c r="W181" s="391">
        <f t="shared" si="169"/>
        <v>8.3333333333333332E-3</v>
      </c>
      <c r="X181" s="391">
        <f t="shared" si="169"/>
        <v>8.3333333333333332E-3</v>
      </c>
      <c r="Y181" s="391">
        <f t="shared" si="169"/>
        <v>8.3333333333333332E-3</v>
      </c>
      <c r="Z181" s="391">
        <f t="shared" si="169"/>
        <v>8.3333333333333332E-3</v>
      </c>
      <c r="AA181" s="391">
        <f t="shared" si="169"/>
        <v>8.3333333333333332E-3</v>
      </c>
      <c r="AB181" s="391">
        <f t="shared" si="169"/>
        <v>8.3333333333333332E-3</v>
      </c>
      <c r="AC181" s="391">
        <f t="shared" si="169"/>
        <v>8.3333333333333332E-3</v>
      </c>
      <c r="AD181" s="391"/>
      <c r="AE181" s="391">
        <f t="shared" si="166"/>
        <v>8.3333333333333332E-3</v>
      </c>
      <c r="AF181" s="391">
        <f t="shared" si="169"/>
        <v>8.3333333333333332E-3</v>
      </c>
      <c r="AG181" s="391">
        <f t="shared" si="169"/>
        <v>8.3333333333333332E-3</v>
      </c>
      <c r="AH181" s="391">
        <f t="shared" si="169"/>
        <v>8.3333333333333332E-3</v>
      </c>
      <c r="AI181" s="391">
        <f t="shared" si="169"/>
        <v>8.3333333333333332E-3</v>
      </c>
      <c r="AJ181" s="391">
        <f t="shared" si="169"/>
        <v>8.3333333333333332E-3</v>
      </c>
      <c r="AK181" s="391">
        <f t="shared" si="169"/>
        <v>8.3333333333333332E-3</v>
      </c>
      <c r="AL181" s="391">
        <f t="shared" si="169"/>
        <v>8.3333333333333332E-3</v>
      </c>
      <c r="AM181" s="391">
        <f t="shared" si="169"/>
        <v>8.3333333333333332E-3</v>
      </c>
      <c r="AN181" s="391">
        <f t="shared" si="169"/>
        <v>8.3333333333333332E-3</v>
      </c>
      <c r="AO181" s="391">
        <f t="shared" si="169"/>
        <v>8.3333333333333332E-3</v>
      </c>
      <c r="AP181" s="391">
        <f t="shared" si="169"/>
        <v>8.3333333333333332E-3</v>
      </c>
      <c r="AQ181" s="391"/>
      <c r="AR181" s="391">
        <f t="shared" si="167"/>
        <v>8.3333333333333332E-3</v>
      </c>
      <c r="AS181" s="391">
        <f t="shared" si="169"/>
        <v>8.3333333333333332E-3</v>
      </c>
      <c r="AT181" s="391">
        <f t="shared" si="169"/>
        <v>8.3333333333333332E-3</v>
      </c>
      <c r="AU181" s="391">
        <f t="shared" si="169"/>
        <v>8.3333333333333332E-3</v>
      </c>
      <c r="AV181" s="391">
        <f t="shared" si="169"/>
        <v>8.3333333333333332E-3</v>
      </c>
      <c r="AW181" s="391">
        <f t="shared" si="169"/>
        <v>8.3333333333333332E-3</v>
      </c>
      <c r="AX181" s="391">
        <f t="shared" si="169"/>
        <v>8.3333333333333332E-3</v>
      </c>
      <c r="AY181" s="391">
        <f t="shared" si="169"/>
        <v>8.3333333333333332E-3</v>
      </c>
      <c r="AZ181" s="391">
        <f t="shared" si="169"/>
        <v>8.3333333333333332E-3</v>
      </c>
      <c r="BA181" s="391">
        <f t="shared" si="169"/>
        <v>8.3333333333333332E-3</v>
      </c>
      <c r="BB181" s="391">
        <f t="shared" si="169"/>
        <v>8.3333333333333332E-3</v>
      </c>
      <c r="BC181" s="391">
        <f t="shared" si="169"/>
        <v>8.3333333333333332E-3</v>
      </c>
      <c r="BD181" s="391"/>
      <c r="BE181" s="391">
        <f t="shared" si="168"/>
        <v>8.3333333333333332E-3</v>
      </c>
      <c r="BF181" s="391">
        <f t="shared" si="169"/>
        <v>8.3333333333333332E-3</v>
      </c>
      <c r="BG181" s="391">
        <f t="shared" si="169"/>
        <v>8.3333333333333332E-3</v>
      </c>
      <c r="BH181" s="391">
        <f t="shared" si="169"/>
        <v>8.3333333333333332E-3</v>
      </c>
      <c r="BI181" s="391">
        <f t="shared" si="169"/>
        <v>8.3333333333333332E-3</v>
      </c>
      <c r="BJ181" s="391">
        <f t="shared" si="169"/>
        <v>8.3333333333333332E-3</v>
      </c>
      <c r="BK181" s="391">
        <f t="shared" si="169"/>
        <v>8.3333333333333332E-3</v>
      </c>
      <c r="BL181" s="391">
        <f t="shared" si="169"/>
        <v>8.3333333333333332E-3</v>
      </c>
      <c r="BM181" s="391">
        <f t="shared" si="169"/>
        <v>8.3333333333333332E-3</v>
      </c>
      <c r="BN181" s="391">
        <f t="shared" si="169"/>
        <v>8.3333333333333332E-3</v>
      </c>
      <c r="BO181" s="391">
        <f t="shared" si="169"/>
        <v>8.3333333333333332E-3</v>
      </c>
      <c r="BP181" s="391">
        <f t="shared" si="169"/>
        <v>8.3333333333333332E-3</v>
      </c>
      <c r="BQ181" s="486"/>
    </row>
    <row r="182" spans="2:69">
      <c r="B182" s="373"/>
      <c r="C182" s="418" t="str">
        <f>C171</f>
        <v>Maquinaria</v>
      </c>
      <c r="D182" s="418"/>
      <c r="E182" s="491">
        <f>E179</f>
        <v>8.3333333333333332E-3</v>
      </c>
      <c r="F182" s="391">
        <f t="shared" si="163"/>
        <v>8.3333333333333332E-3</v>
      </c>
      <c r="G182" s="391">
        <f t="shared" si="169"/>
        <v>8.3333333333333332E-3</v>
      </c>
      <c r="H182" s="391">
        <f t="shared" si="169"/>
        <v>8.3333333333333332E-3</v>
      </c>
      <c r="I182" s="391">
        <f t="shared" si="169"/>
        <v>8.3333333333333332E-3</v>
      </c>
      <c r="J182" s="391">
        <f t="shared" si="169"/>
        <v>8.3333333333333332E-3</v>
      </c>
      <c r="K182" s="391">
        <f t="shared" si="169"/>
        <v>8.3333333333333332E-3</v>
      </c>
      <c r="L182" s="391">
        <f t="shared" si="169"/>
        <v>8.3333333333333332E-3</v>
      </c>
      <c r="M182" s="391">
        <f t="shared" si="169"/>
        <v>8.3333333333333332E-3</v>
      </c>
      <c r="N182" s="391">
        <f t="shared" si="169"/>
        <v>8.3333333333333332E-3</v>
      </c>
      <c r="O182" s="391">
        <f t="shared" si="169"/>
        <v>8.3333333333333332E-3</v>
      </c>
      <c r="P182" s="391">
        <f t="shared" si="169"/>
        <v>8.3333333333333332E-3</v>
      </c>
      <c r="Q182" s="391"/>
      <c r="R182" s="391">
        <f t="shared" si="165"/>
        <v>8.3333333333333332E-3</v>
      </c>
      <c r="S182" s="391">
        <f t="shared" si="169"/>
        <v>8.3333333333333332E-3</v>
      </c>
      <c r="T182" s="391">
        <f t="shared" si="169"/>
        <v>8.3333333333333332E-3</v>
      </c>
      <c r="U182" s="391">
        <f t="shared" si="169"/>
        <v>8.3333333333333332E-3</v>
      </c>
      <c r="V182" s="391">
        <f t="shared" si="169"/>
        <v>8.3333333333333332E-3</v>
      </c>
      <c r="W182" s="391">
        <f t="shared" si="169"/>
        <v>8.3333333333333332E-3</v>
      </c>
      <c r="X182" s="391">
        <f t="shared" si="169"/>
        <v>8.3333333333333332E-3</v>
      </c>
      <c r="Y182" s="391">
        <f t="shared" si="169"/>
        <v>8.3333333333333332E-3</v>
      </c>
      <c r="Z182" s="391">
        <f t="shared" si="169"/>
        <v>8.3333333333333332E-3</v>
      </c>
      <c r="AA182" s="391">
        <f t="shared" si="169"/>
        <v>8.3333333333333332E-3</v>
      </c>
      <c r="AB182" s="391">
        <f t="shared" si="169"/>
        <v>8.3333333333333332E-3</v>
      </c>
      <c r="AC182" s="391">
        <f t="shared" si="169"/>
        <v>8.3333333333333332E-3</v>
      </c>
      <c r="AD182" s="391"/>
      <c r="AE182" s="391">
        <f t="shared" si="166"/>
        <v>8.3333333333333332E-3</v>
      </c>
      <c r="AF182" s="391">
        <f t="shared" si="169"/>
        <v>8.3333333333333332E-3</v>
      </c>
      <c r="AG182" s="391">
        <f t="shared" si="169"/>
        <v>8.3333333333333332E-3</v>
      </c>
      <c r="AH182" s="391">
        <f t="shared" si="169"/>
        <v>8.3333333333333332E-3</v>
      </c>
      <c r="AI182" s="391">
        <f t="shared" si="169"/>
        <v>8.3333333333333332E-3</v>
      </c>
      <c r="AJ182" s="391">
        <f t="shared" si="169"/>
        <v>8.3333333333333332E-3</v>
      </c>
      <c r="AK182" s="391">
        <f t="shared" si="169"/>
        <v>8.3333333333333332E-3</v>
      </c>
      <c r="AL182" s="391">
        <f t="shared" si="169"/>
        <v>8.3333333333333332E-3</v>
      </c>
      <c r="AM182" s="391">
        <f t="shared" si="169"/>
        <v>8.3333333333333332E-3</v>
      </c>
      <c r="AN182" s="391">
        <f t="shared" si="169"/>
        <v>8.3333333333333332E-3</v>
      </c>
      <c r="AO182" s="391">
        <f t="shared" si="169"/>
        <v>8.3333333333333332E-3</v>
      </c>
      <c r="AP182" s="391">
        <f t="shared" si="169"/>
        <v>8.3333333333333332E-3</v>
      </c>
      <c r="AQ182" s="391"/>
      <c r="AR182" s="391">
        <f t="shared" si="167"/>
        <v>8.3333333333333332E-3</v>
      </c>
      <c r="AS182" s="391">
        <f t="shared" si="169"/>
        <v>8.3333333333333332E-3</v>
      </c>
      <c r="AT182" s="391">
        <f t="shared" si="169"/>
        <v>8.3333333333333332E-3</v>
      </c>
      <c r="AU182" s="391">
        <f t="shared" si="169"/>
        <v>8.3333333333333332E-3</v>
      </c>
      <c r="AV182" s="391">
        <f t="shared" ref="G182:BP183" si="171">AU182</f>
        <v>8.3333333333333332E-3</v>
      </c>
      <c r="AW182" s="391">
        <f t="shared" si="171"/>
        <v>8.3333333333333332E-3</v>
      </c>
      <c r="AX182" s="391">
        <f t="shared" si="171"/>
        <v>8.3333333333333332E-3</v>
      </c>
      <c r="AY182" s="391">
        <f t="shared" si="171"/>
        <v>8.3333333333333332E-3</v>
      </c>
      <c r="AZ182" s="391">
        <f t="shared" si="171"/>
        <v>8.3333333333333332E-3</v>
      </c>
      <c r="BA182" s="391">
        <f t="shared" si="171"/>
        <v>8.3333333333333332E-3</v>
      </c>
      <c r="BB182" s="391">
        <f t="shared" si="171"/>
        <v>8.3333333333333332E-3</v>
      </c>
      <c r="BC182" s="391">
        <f t="shared" si="171"/>
        <v>8.3333333333333332E-3</v>
      </c>
      <c r="BD182" s="391"/>
      <c r="BE182" s="391">
        <f t="shared" si="168"/>
        <v>8.3333333333333332E-3</v>
      </c>
      <c r="BF182" s="391">
        <f t="shared" si="171"/>
        <v>8.3333333333333332E-3</v>
      </c>
      <c r="BG182" s="391">
        <f t="shared" si="171"/>
        <v>8.3333333333333332E-3</v>
      </c>
      <c r="BH182" s="391">
        <f t="shared" si="171"/>
        <v>8.3333333333333332E-3</v>
      </c>
      <c r="BI182" s="391">
        <f t="shared" si="171"/>
        <v>8.3333333333333332E-3</v>
      </c>
      <c r="BJ182" s="391">
        <f t="shared" si="171"/>
        <v>8.3333333333333332E-3</v>
      </c>
      <c r="BK182" s="391">
        <f t="shared" si="171"/>
        <v>8.3333333333333332E-3</v>
      </c>
      <c r="BL182" s="391">
        <f t="shared" si="171"/>
        <v>8.3333333333333332E-3</v>
      </c>
      <c r="BM182" s="391">
        <f t="shared" si="171"/>
        <v>8.3333333333333332E-3</v>
      </c>
      <c r="BN182" s="391">
        <f t="shared" si="171"/>
        <v>8.3333333333333332E-3</v>
      </c>
      <c r="BO182" s="391">
        <f t="shared" si="171"/>
        <v>8.3333333333333332E-3</v>
      </c>
      <c r="BP182" s="391">
        <f t="shared" si="171"/>
        <v>8.3333333333333332E-3</v>
      </c>
      <c r="BQ182" s="486"/>
    </row>
    <row r="183" spans="2:69">
      <c r="B183" s="373"/>
      <c r="C183" s="418" t="str">
        <f>C172</f>
        <v>Otros</v>
      </c>
      <c r="D183" s="418"/>
      <c r="E183" s="491">
        <f>E182</f>
        <v>8.3333333333333332E-3</v>
      </c>
      <c r="F183" s="391">
        <f t="shared" si="163"/>
        <v>8.3333333333333332E-3</v>
      </c>
      <c r="G183" s="391">
        <f t="shared" si="171"/>
        <v>8.3333333333333332E-3</v>
      </c>
      <c r="H183" s="391">
        <f t="shared" si="171"/>
        <v>8.3333333333333332E-3</v>
      </c>
      <c r="I183" s="391">
        <f t="shared" si="171"/>
        <v>8.3333333333333332E-3</v>
      </c>
      <c r="J183" s="391">
        <f t="shared" si="171"/>
        <v>8.3333333333333332E-3</v>
      </c>
      <c r="K183" s="391">
        <f t="shared" si="171"/>
        <v>8.3333333333333332E-3</v>
      </c>
      <c r="L183" s="391">
        <f t="shared" si="171"/>
        <v>8.3333333333333332E-3</v>
      </c>
      <c r="M183" s="391">
        <f t="shared" si="171"/>
        <v>8.3333333333333332E-3</v>
      </c>
      <c r="N183" s="391">
        <f t="shared" si="171"/>
        <v>8.3333333333333332E-3</v>
      </c>
      <c r="O183" s="391">
        <f t="shared" si="171"/>
        <v>8.3333333333333332E-3</v>
      </c>
      <c r="P183" s="391">
        <f t="shared" si="171"/>
        <v>8.3333333333333332E-3</v>
      </c>
      <c r="Q183" s="391"/>
      <c r="R183" s="391">
        <f t="shared" si="165"/>
        <v>8.3333333333333332E-3</v>
      </c>
      <c r="S183" s="391">
        <f t="shared" si="171"/>
        <v>8.3333333333333332E-3</v>
      </c>
      <c r="T183" s="391">
        <f t="shared" si="171"/>
        <v>8.3333333333333332E-3</v>
      </c>
      <c r="U183" s="391">
        <f t="shared" si="171"/>
        <v>8.3333333333333332E-3</v>
      </c>
      <c r="V183" s="391">
        <f t="shared" si="171"/>
        <v>8.3333333333333332E-3</v>
      </c>
      <c r="W183" s="391">
        <f t="shared" si="171"/>
        <v>8.3333333333333332E-3</v>
      </c>
      <c r="X183" s="391">
        <f t="shared" si="171"/>
        <v>8.3333333333333332E-3</v>
      </c>
      <c r="Y183" s="391">
        <f t="shared" si="171"/>
        <v>8.3333333333333332E-3</v>
      </c>
      <c r="Z183" s="391">
        <f t="shared" si="171"/>
        <v>8.3333333333333332E-3</v>
      </c>
      <c r="AA183" s="391">
        <f t="shared" si="171"/>
        <v>8.3333333333333332E-3</v>
      </c>
      <c r="AB183" s="391">
        <f t="shared" si="171"/>
        <v>8.3333333333333332E-3</v>
      </c>
      <c r="AC183" s="391">
        <f t="shared" si="171"/>
        <v>8.3333333333333332E-3</v>
      </c>
      <c r="AD183" s="391"/>
      <c r="AE183" s="391">
        <f t="shared" si="166"/>
        <v>8.3333333333333332E-3</v>
      </c>
      <c r="AF183" s="391">
        <f t="shared" si="171"/>
        <v>8.3333333333333332E-3</v>
      </c>
      <c r="AG183" s="391">
        <f t="shared" si="171"/>
        <v>8.3333333333333332E-3</v>
      </c>
      <c r="AH183" s="391">
        <f t="shared" si="171"/>
        <v>8.3333333333333332E-3</v>
      </c>
      <c r="AI183" s="391">
        <f t="shared" si="171"/>
        <v>8.3333333333333332E-3</v>
      </c>
      <c r="AJ183" s="391">
        <f t="shared" si="171"/>
        <v>8.3333333333333332E-3</v>
      </c>
      <c r="AK183" s="391">
        <f t="shared" si="171"/>
        <v>8.3333333333333332E-3</v>
      </c>
      <c r="AL183" s="391">
        <f t="shared" si="171"/>
        <v>8.3333333333333332E-3</v>
      </c>
      <c r="AM183" s="391">
        <f t="shared" si="171"/>
        <v>8.3333333333333332E-3</v>
      </c>
      <c r="AN183" s="391">
        <f t="shared" si="171"/>
        <v>8.3333333333333332E-3</v>
      </c>
      <c r="AO183" s="391">
        <f t="shared" si="171"/>
        <v>8.3333333333333332E-3</v>
      </c>
      <c r="AP183" s="391">
        <f t="shared" si="171"/>
        <v>8.3333333333333332E-3</v>
      </c>
      <c r="AQ183" s="391"/>
      <c r="AR183" s="391">
        <f t="shared" si="167"/>
        <v>8.3333333333333332E-3</v>
      </c>
      <c r="AS183" s="391">
        <f t="shared" si="171"/>
        <v>8.3333333333333332E-3</v>
      </c>
      <c r="AT183" s="391">
        <f t="shared" si="171"/>
        <v>8.3333333333333332E-3</v>
      </c>
      <c r="AU183" s="391">
        <f t="shared" si="171"/>
        <v>8.3333333333333332E-3</v>
      </c>
      <c r="AV183" s="391">
        <f t="shared" si="171"/>
        <v>8.3333333333333332E-3</v>
      </c>
      <c r="AW183" s="391">
        <f t="shared" si="171"/>
        <v>8.3333333333333332E-3</v>
      </c>
      <c r="AX183" s="391">
        <f t="shared" si="171"/>
        <v>8.3333333333333332E-3</v>
      </c>
      <c r="AY183" s="391">
        <f t="shared" si="171"/>
        <v>8.3333333333333332E-3</v>
      </c>
      <c r="AZ183" s="391">
        <f t="shared" si="171"/>
        <v>8.3333333333333332E-3</v>
      </c>
      <c r="BA183" s="391">
        <f t="shared" si="171"/>
        <v>8.3333333333333332E-3</v>
      </c>
      <c r="BB183" s="391">
        <f t="shared" si="171"/>
        <v>8.3333333333333332E-3</v>
      </c>
      <c r="BC183" s="391">
        <f t="shared" si="171"/>
        <v>8.3333333333333332E-3</v>
      </c>
      <c r="BD183" s="391"/>
      <c r="BE183" s="391">
        <f t="shared" si="168"/>
        <v>8.3333333333333332E-3</v>
      </c>
      <c r="BF183" s="391">
        <f t="shared" si="171"/>
        <v>8.3333333333333332E-3</v>
      </c>
      <c r="BG183" s="391">
        <f t="shared" si="171"/>
        <v>8.3333333333333332E-3</v>
      </c>
      <c r="BH183" s="391">
        <f t="shared" si="171"/>
        <v>8.3333333333333332E-3</v>
      </c>
      <c r="BI183" s="391">
        <f t="shared" si="171"/>
        <v>8.3333333333333332E-3</v>
      </c>
      <c r="BJ183" s="391">
        <f t="shared" si="171"/>
        <v>8.3333333333333332E-3</v>
      </c>
      <c r="BK183" s="391">
        <f t="shared" si="171"/>
        <v>8.3333333333333332E-3</v>
      </c>
      <c r="BL183" s="391">
        <f t="shared" si="171"/>
        <v>8.3333333333333332E-3</v>
      </c>
      <c r="BM183" s="391">
        <f t="shared" si="171"/>
        <v>8.3333333333333332E-3</v>
      </c>
      <c r="BN183" s="391">
        <f t="shared" si="171"/>
        <v>8.3333333333333332E-3</v>
      </c>
      <c r="BO183" s="391">
        <f t="shared" si="171"/>
        <v>8.3333333333333332E-3</v>
      </c>
      <c r="BP183" s="391">
        <f t="shared" si="171"/>
        <v>8.3333333333333332E-3</v>
      </c>
      <c r="BQ183" s="486"/>
    </row>
    <row r="184" spans="2:69">
      <c r="B184" s="373"/>
      <c r="C184" s="377"/>
      <c r="D184" s="377"/>
      <c r="E184" s="383"/>
      <c r="F184" s="383"/>
      <c r="G184" s="383"/>
      <c r="H184" s="383"/>
      <c r="I184" s="383"/>
      <c r="J184" s="383"/>
      <c r="K184" s="383"/>
      <c r="L184" s="383"/>
      <c r="M184" s="383"/>
      <c r="N184" s="383"/>
      <c r="O184" s="383"/>
      <c r="P184" s="383"/>
      <c r="Q184" s="383"/>
      <c r="R184" s="383"/>
      <c r="S184" s="383"/>
      <c r="T184" s="383"/>
      <c r="U184" s="383"/>
      <c r="V184" s="383"/>
      <c r="W184" s="383"/>
      <c r="X184" s="383"/>
      <c r="Y184" s="383"/>
      <c r="Z184" s="383"/>
      <c r="AA184" s="383"/>
      <c r="AB184" s="383"/>
      <c r="AC184" s="383"/>
      <c r="AD184" s="383"/>
      <c r="AE184" s="383"/>
      <c r="AF184" s="383"/>
      <c r="AG184" s="383"/>
      <c r="AH184" s="383"/>
      <c r="AI184" s="383"/>
      <c r="AJ184" s="383"/>
      <c r="AK184" s="383"/>
      <c r="AL184" s="383"/>
      <c r="AM184" s="383"/>
      <c r="AN184" s="383"/>
      <c r="AO184" s="383"/>
      <c r="AP184" s="383"/>
      <c r="AQ184" s="383"/>
      <c r="AR184" s="383"/>
      <c r="AS184" s="383"/>
      <c r="AT184" s="383"/>
      <c r="AU184" s="383"/>
      <c r="AV184" s="383"/>
      <c r="AW184" s="383"/>
      <c r="AX184" s="383"/>
      <c r="AY184" s="383"/>
      <c r="AZ184" s="383"/>
      <c r="BA184" s="383"/>
      <c r="BB184" s="383"/>
      <c r="BC184" s="383"/>
      <c r="BD184" s="383"/>
      <c r="BE184" s="383"/>
      <c r="BF184" s="383"/>
      <c r="BG184" s="383"/>
      <c r="BH184" s="383"/>
      <c r="BI184" s="383"/>
      <c r="BJ184" s="383"/>
      <c r="BK184" s="383"/>
      <c r="BL184" s="383"/>
      <c r="BM184" s="383"/>
      <c r="BN184" s="383"/>
      <c r="BO184" s="383"/>
      <c r="BP184" s="383"/>
      <c r="BQ184" s="485"/>
    </row>
    <row r="185" spans="2:69" s="469" customFormat="1" ht="12" thickBot="1">
      <c r="B185" s="424"/>
      <c r="C185" s="467" t="s">
        <v>312</v>
      </c>
      <c r="D185" s="467"/>
      <c r="E185" s="468">
        <f>Ingresos!E69</f>
        <v>4.0000000000000001E-3</v>
      </c>
      <c r="F185" s="468">
        <f>E185</f>
        <v>4.0000000000000001E-3</v>
      </c>
      <c r="G185" s="468">
        <f t="shared" ref="G185:BP185" si="172">F185</f>
        <v>4.0000000000000001E-3</v>
      </c>
      <c r="H185" s="468">
        <f t="shared" si="172"/>
        <v>4.0000000000000001E-3</v>
      </c>
      <c r="I185" s="468">
        <f t="shared" si="172"/>
        <v>4.0000000000000001E-3</v>
      </c>
      <c r="J185" s="468">
        <f t="shared" si="172"/>
        <v>4.0000000000000001E-3</v>
      </c>
      <c r="K185" s="468">
        <f t="shared" si="172"/>
        <v>4.0000000000000001E-3</v>
      </c>
      <c r="L185" s="468">
        <f t="shared" si="172"/>
        <v>4.0000000000000001E-3</v>
      </c>
      <c r="M185" s="468">
        <f t="shared" si="172"/>
        <v>4.0000000000000001E-3</v>
      </c>
      <c r="N185" s="468">
        <f t="shared" si="172"/>
        <v>4.0000000000000001E-3</v>
      </c>
      <c r="O185" s="468">
        <f t="shared" si="172"/>
        <v>4.0000000000000001E-3</v>
      </c>
      <c r="P185" s="468">
        <f t="shared" si="172"/>
        <v>4.0000000000000001E-3</v>
      </c>
      <c r="Q185" s="468"/>
      <c r="R185" s="468">
        <f>P185</f>
        <v>4.0000000000000001E-3</v>
      </c>
      <c r="S185" s="468">
        <f t="shared" si="172"/>
        <v>4.0000000000000001E-3</v>
      </c>
      <c r="T185" s="468">
        <f t="shared" si="172"/>
        <v>4.0000000000000001E-3</v>
      </c>
      <c r="U185" s="468">
        <f t="shared" si="172"/>
        <v>4.0000000000000001E-3</v>
      </c>
      <c r="V185" s="468">
        <f t="shared" si="172"/>
        <v>4.0000000000000001E-3</v>
      </c>
      <c r="W185" s="468">
        <f t="shared" si="172"/>
        <v>4.0000000000000001E-3</v>
      </c>
      <c r="X185" s="468">
        <f t="shared" si="172"/>
        <v>4.0000000000000001E-3</v>
      </c>
      <c r="Y185" s="468">
        <f t="shared" si="172"/>
        <v>4.0000000000000001E-3</v>
      </c>
      <c r="Z185" s="468">
        <f t="shared" si="172"/>
        <v>4.0000000000000001E-3</v>
      </c>
      <c r="AA185" s="468">
        <f t="shared" si="172"/>
        <v>4.0000000000000001E-3</v>
      </c>
      <c r="AB185" s="468">
        <f t="shared" si="172"/>
        <v>4.0000000000000001E-3</v>
      </c>
      <c r="AC185" s="468">
        <f t="shared" si="172"/>
        <v>4.0000000000000001E-3</v>
      </c>
      <c r="AD185" s="468"/>
      <c r="AE185" s="468">
        <f>AC185</f>
        <v>4.0000000000000001E-3</v>
      </c>
      <c r="AF185" s="468">
        <f t="shared" si="172"/>
        <v>4.0000000000000001E-3</v>
      </c>
      <c r="AG185" s="468">
        <f t="shared" si="172"/>
        <v>4.0000000000000001E-3</v>
      </c>
      <c r="AH185" s="468">
        <f t="shared" si="172"/>
        <v>4.0000000000000001E-3</v>
      </c>
      <c r="AI185" s="468">
        <f t="shared" si="172"/>
        <v>4.0000000000000001E-3</v>
      </c>
      <c r="AJ185" s="468">
        <f t="shared" si="172"/>
        <v>4.0000000000000001E-3</v>
      </c>
      <c r="AK185" s="468">
        <f t="shared" si="172"/>
        <v>4.0000000000000001E-3</v>
      </c>
      <c r="AL185" s="468">
        <f t="shared" si="172"/>
        <v>4.0000000000000001E-3</v>
      </c>
      <c r="AM185" s="468">
        <f t="shared" si="172"/>
        <v>4.0000000000000001E-3</v>
      </c>
      <c r="AN185" s="468">
        <f t="shared" si="172"/>
        <v>4.0000000000000001E-3</v>
      </c>
      <c r="AO185" s="468">
        <f t="shared" si="172"/>
        <v>4.0000000000000001E-3</v>
      </c>
      <c r="AP185" s="468">
        <f t="shared" si="172"/>
        <v>4.0000000000000001E-3</v>
      </c>
      <c r="AQ185" s="468"/>
      <c r="AR185" s="468">
        <f>AP185</f>
        <v>4.0000000000000001E-3</v>
      </c>
      <c r="AS185" s="468">
        <f t="shared" si="172"/>
        <v>4.0000000000000001E-3</v>
      </c>
      <c r="AT185" s="468">
        <f t="shared" si="172"/>
        <v>4.0000000000000001E-3</v>
      </c>
      <c r="AU185" s="468">
        <f t="shared" si="172"/>
        <v>4.0000000000000001E-3</v>
      </c>
      <c r="AV185" s="468">
        <f t="shared" si="172"/>
        <v>4.0000000000000001E-3</v>
      </c>
      <c r="AW185" s="468">
        <f t="shared" si="172"/>
        <v>4.0000000000000001E-3</v>
      </c>
      <c r="AX185" s="468">
        <f t="shared" si="172"/>
        <v>4.0000000000000001E-3</v>
      </c>
      <c r="AY185" s="468">
        <f t="shared" si="172"/>
        <v>4.0000000000000001E-3</v>
      </c>
      <c r="AZ185" s="468">
        <f t="shared" si="172"/>
        <v>4.0000000000000001E-3</v>
      </c>
      <c r="BA185" s="468">
        <f t="shared" si="172"/>
        <v>4.0000000000000001E-3</v>
      </c>
      <c r="BB185" s="468">
        <f t="shared" si="172"/>
        <v>4.0000000000000001E-3</v>
      </c>
      <c r="BC185" s="468">
        <f t="shared" si="172"/>
        <v>4.0000000000000001E-3</v>
      </c>
      <c r="BD185" s="468"/>
      <c r="BE185" s="468">
        <f>BC185</f>
        <v>4.0000000000000001E-3</v>
      </c>
      <c r="BF185" s="468">
        <f t="shared" si="172"/>
        <v>4.0000000000000001E-3</v>
      </c>
      <c r="BG185" s="468">
        <f t="shared" si="172"/>
        <v>4.0000000000000001E-3</v>
      </c>
      <c r="BH185" s="468">
        <f t="shared" si="172"/>
        <v>4.0000000000000001E-3</v>
      </c>
      <c r="BI185" s="468">
        <f t="shared" si="172"/>
        <v>4.0000000000000001E-3</v>
      </c>
      <c r="BJ185" s="468">
        <f t="shared" si="172"/>
        <v>4.0000000000000001E-3</v>
      </c>
      <c r="BK185" s="468">
        <f t="shared" si="172"/>
        <v>4.0000000000000001E-3</v>
      </c>
      <c r="BL185" s="468">
        <f t="shared" si="172"/>
        <v>4.0000000000000001E-3</v>
      </c>
      <c r="BM185" s="468">
        <f t="shared" si="172"/>
        <v>4.0000000000000001E-3</v>
      </c>
      <c r="BN185" s="468">
        <f t="shared" si="172"/>
        <v>4.0000000000000001E-3</v>
      </c>
      <c r="BO185" s="468">
        <f t="shared" si="172"/>
        <v>4.0000000000000001E-3</v>
      </c>
      <c r="BP185" s="468">
        <f t="shared" si="172"/>
        <v>4.0000000000000001E-3</v>
      </c>
      <c r="BQ185" s="492"/>
    </row>
    <row r="186" spans="2:69" s="469" customFormat="1">
      <c r="B186" s="377"/>
      <c r="C186" s="470"/>
      <c r="D186" s="470"/>
      <c r="E186" s="471"/>
      <c r="F186" s="471"/>
      <c r="G186" s="471"/>
      <c r="H186" s="471"/>
      <c r="I186" s="471"/>
      <c r="J186" s="471"/>
      <c r="K186" s="471"/>
      <c r="L186" s="471"/>
      <c r="M186" s="471"/>
      <c r="N186" s="471"/>
      <c r="O186" s="471"/>
      <c r="P186" s="471"/>
      <c r="Q186" s="471"/>
      <c r="R186" s="471"/>
      <c r="S186" s="471"/>
      <c r="T186" s="471"/>
      <c r="U186" s="471"/>
      <c r="V186" s="471"/>
      <c r="W186" s="471"/>
      <c r="X186" s="471"/>
      <c r="Y186" s="471"/>
      <c r="Z186" s="471"/>
      <c r="AA186" s="471"/>
      <c r="AB186" s="471"/>
      <c r="AC186" s="471"/>
      <c r="AD186" s="471"/>
      <c r="AE186" s="471"/>
      <c r="AF186" s="471"/>
      <c r="AG186" s="471"/>
      <c r="AH186" s="471"/>
      <c r="AI186" s="471"/>
      <c r="AJ186" s="471"/>
      <c r="AK186" s="471"/>
      <c r="AL186" s="471"/>
      <c r="AM186" s="471"/>
      <c r="AN186" s="471"/>
      <c r="AO186" s="471"/>
      <c r="AP186" s="471"/>
      <c r="AQ186" s="471"/>
      <c r="AR186" s="471"/>
      <c r="AS186" s="471"/>
      <c r="AT186" s="471"/>
      <c r="AU186" s="471"/>
      <c r="AV186" s="471"/>
      <c r="AW186" s="471"/>
      <c r="AX186" s="471"/>
      <c r="AY186" s="471"/>
      <c r="AZ186" s="471"/>
      <c r="BA186" s="471"/>
      <c r="BB186" s="471"/>
      <c r="BC186" s="471"/>
      <c r="BD186" s="471"/>
      <c r="BE186" s="471"/>
      <c r="BF186" s="471"/>
      <c r="BG186" s="471"/>
      <c r="BH186" s="471"/>
      <c r="BI186" s="471"/>
      <c r="BJ186" s="471"/>
      <c r="BK186" s="471"/>
      <c r="BL186" s="471"/>
      <c r="BM186" s="471"/>
      <c r="BN186" s="471"/>
      <c r="BO186" s="471"/>
      <c r="BP186" s="471"/>
      <c r="BQ186" s="471"/>
    </row>
    <row r="187" spans="2:69" s="469" customFormat="1">
      <c r="B187" s="377"/>
      <c r="C187" s="472"/>
      <c r="D187" s="472"/>
      <c r="E187" s="472"/>
      <c r="F187" s="472"/>
      <c r="G187" s="472"/>
      <c r="H187" s="472"/>
      <c r="I187" s="472"/>
      <c r="J187" s="471"/>
      <c r="K187" s="471"/>
      <c r="L187" s="471"/>
      <c r="M187" s="471"/>
      <c r="N187" s="471"/>
      <c r="O187" s="471"/>
      <c r="P187" s="471"/>
      <c r="Q187" s="471"/>
      <c r="R187" s="471"/>
      <c r="S187" s="471"/>
      <c r="T187" s="471"/>
      <c r="U187" s="471"/>
      <c r="V187" s="471"/>
      <c r="W187" s="471"/>
      <c r="X187" s="471"/>
      <c r="Y187" s="471"/>
      <c r="Z187" s="471"/>
      <c r="AA187" s="471"/>
      <c r="AB187" s="471"/>
      <c r="AC187" s="471"/>
      <c r="AD187" s="471"/>
      <c r="AE187" s="471"/>
      <c r="AF187" s="471"/>
      <c r="AG187" s="471"/>
      <c r="AH187" s="471"/>
      <c r="AI187" s="471"/>
      <c r="AJ187" s="471"/>
      <c r="AK187" s="471"/>
      <c r="AL187" s="471"/>
      <c r="AM187" s="471"/>
      <c r="AN187" s="471"/>
      <c r="AO187" s="471"/>
      <c r="AP187" s="471"/>
      <c r="AQ187" s="471"/>
      <c r="AR187" s="471"/>
      <c r="AS187" s="471"/>
      <c r="AT187" s="471"/>
      <c r="AU187" s="471"/>
      <c r="AV187" s="471"/>
      <c r="AW187" s="471"/>
      <c r="AX187" s="471"/>
      <c r="AY187" s="471"/>
      <c r="AZ187" s="471"/>
      <c r="BA187" s="471"/>
      <c r="BB187" s="471"/>
      <c r="BC187" s="471"/>
      <c r="BD187" s="471"/>
      <c r="BE187" s="471"/>
      <c r="BF187" s="471"/>
      <c r="BG187" s="471"/>
      <c r="BH187" s="471"/>
      <c r="BI187" s="471"/>
      <c r="BJ187" s="471"/>
      <c r="BK187" s="471"/>
      <c r="BL187" s="471"/>
      <c r="BM187" s="471"/>
      <c r="BN187" s="471"/>
      <c r="BO187" s="471"/>
      <c r="BP187" s="471"/>
      <c r="BQ187" s="471"/>
    </row>
    <row r="188" spans="2:69" s="469" customFormat="1">
      <c r="B188" s="369"/>
      <c r="E188" s="473"/>
      <c r="F188" s="473"/>
      <c r="G188" s="473"/>
      <c r="H188" s="473"/>
      <c r="I188" s="473"/>
      <c r="J188" s="473"/>
      <c r="K188" s="473"/>
      <c r="L188" s="473"/>
      <c r="M188" s="473"/>
      <c r="N188" s="473"/>
      <c r="O188" s="473"/>
      <c r="P188" s="473"/>
      <c r="Q188" s="473"/>
      <c r="R188" s="473"/>
      <c r="S188" s="473"/>
      <c r="T188" s="473"/>
      <c r="U188" s="473"/>
      <c r="V188" s="473"/>
      <c r="W188" s="473"/>
      <c r="X188" s="473"/>
      <c r="Y188" s="473"/>
      <c r="Z188" s="473"/>
      <c r="AA188" s="473"/>
      <c r="AB188" s="473"/>
      <c r="AC188" s="473"/>
      <c r="AD188" s="473"/>
      <c r="AE188" s="473"/>
      <c r="AF188" s="473"/>
      <c r="AG188" s="473"/>
      <c r="AH188" s="473"/>
      <c r="AI188" s="473"/>
      <c r="AJ188" s="473"/>
      <c r="AK188" s="473"/>
      <c r="AL188" s="473"/>
      <c r="AM188" s="473"/>
      <c r="AN188" s="473"/>
      <c r="AO188" s="473"/>
      <c r="AP188" s="473"/>
      <c r="AQ188" s="473"/>
      <c r="AR188" s="473"/>
      <c r="AS188" s="473"/>
      <c r="AT188" s="473"/>
      <c r="AU188" s="473"/>
      <c r="AV188" s="473"/>
      <c r="AW188" s="473"/>
      <c r="AX188" s="473"/>
      <c r="AY188" s="473"/>
      <c r="AZ188" s="473"/>
      <c r="BA188" s="473"/>
      <c r="BB188" s="473"/>
      <c r="BC188" s="473"/>
      <c r="BD188" s="473"/>
      <c r="BE188" s="473"/>
      <c r="BF188" s="473"/>
      <c r="BG188" s="473"/>
      <c r="BH188" s="473"/>
      <c r="BI188" s="473"/>
      <c r="BJ188" s="473"/>
      <c r="BK188" s="473"/>
      <c r="BL188" s="473"/>
      <c r="BM188" s="473"/>
      <c r="BN188" s="473"/>
      <c r="BO188" s="473"/>
      <c r="BP188" s="473"/>
      <c r="BQ188" s="473"/>
    </row>
    <row r="189" spans="2:69"/>
  </sheetData>
  <dataConsolidate/>
  <phoneticPr fontId="0" type="noConversion"/>
  <pageMargins left="0.75" right="0.75" top="1" bottom="1" header="0" footer="0"/>
  <pageSetup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dimension ref="A1:BJ187"/>
  <sheetViews>
    <sheetView topLeftCell="A169" workbookViewId="0">
      <selection activeCell="B177" sqref="B177"/>
    </sheetView>
  </sheetViews>
  <sheetFormatPr baseColWidth="10" defaultRowHeight="11.25"/>
  <cols>
    <col min="1" max="1" width="27.85546875" style="36" bestFit="1" customWidth="1"/>
    <col min="2" max="7" width="12.28515625" style="36" customWidth="1"/>
    <col min="8" max="8" width="15.5703125" style="36" bestFit="1" customWidth="1"/>
    <col min="9" max="16384" width="11.42578125" style="36"/>
  </cols>
  <sheetData>
    <row r="1" spans="1:39">
      <c r="A1" s="70"/>
      <c r="B1" s="70" t="s">
        <v>128</v>
      </c>
      <c r="C1" s="70"/>
      <c r="D1" s="70"/>
    </row>
    <row r="2" spans="1:39">
      <c r="A2" s="70" t="s">
        <v>142</v>
      </c>
      <c r="B2" s="70"/>
      <c r="C2" s="70"/>
      <c r="D2" s="70"/>
      <c r="AM2" s="84"/>
    </row>
    <row r="3" spans="1:39">
      <c r="A3" s="70" t="s">
        <v>143</v>
      </c>
      <c r="B3" s="72">
        <f>(Ingresos!$D$65/12)+Ingresos!$E$69</f>
        <v>4.0000000000000001E-3</v>
      </c>
      <c r="C3" s="70" t="s">
        <v>146</v>
      </c>
      <c r="D3" s="73">
        <f>Ingresos!E104</f>
        <v>0</v>
      </c>
      <c r="E3" s="70" t="s">
        <v>149</v>
      </c>
      <c r="F3" s="73">
        <f>Ingresos!E121</f>
        <v>0</v>
      </c>
      <c r="AM3" s="84"/>
    </row>
    <row r="4" spans="1:39">
      <c r="A4" s="70" t="s">
        <v>144</v>
      </c>
      <c r="B4" s="72">
        <f>Ingresos!D66/12+Ingresos!E69</f>
        <v>4.0000000000000001E-3</v>
      </c>
      <c r="C4" s="70" t="s">
        <v>147</v>
      </c>
      <c r="D4" s="73">
        <f>Ingresos!E105</f>
        <v>0</v>
      </c>
      <c r="E4" s="70" t="s">
        <v>150</v>
      </c>
      <c r="F4" s="73">
        <f>Ingresos!E122</f>
        <v>0</v>
      </c>
      <c r="AM4" s="84"/>
    </row>
    <row r="5" spans="1:39">
      <c r="A5" s="70" t="s">
        <v>145</v>
      </c>
      <c r="B5" s="72">
        <f>Ingresos!D67/12+Ingresos!E69</f>
        <v>4.0000000000000001E-3</v>
      </c>
      <c r="C5" s="70" t="s">
        <v>148</v>
      </c>
      <c r="D5" s="73">
        <f>Ingresos!E106</f>
        <v>0</v>
      </c>
      <c r="E5" s="70" t="s">
        <v>151</v>
      </c>
      <c r="F5" s="73">
        <f>Ingresos!E123</f>
        <v>0</v>
      </c>
      <c r="AM5" s="84"/>
    </row>
    <row r="6" spans="1:39">
      <c r="A6" s="70" t="s">
        <v>146</v>
      </c>
      <c r="B6" s="72">
        <f>Ingresos!$N$107</f>
        <v>0</v>
      </c>
      <c r="C6" s="72">
        <f>Ingresos!$N$108</f>
        <v>0</v>
      </c>
      <c r="D6" s="72">
        <f>Ingresos!$N$109</f>
        <v>0</v>
      </c>
      <c r="E6" s="72">
        <f>Ingresos!$N$110</f>
        <v>0</v>
      </c>
      <c r="F6" s="72">
        <f>Ingresos!$N$111</f>
        <v>0</v>
      </c>
      <c r="G6" s="72">
        <f>Ingresos!$N$112</f>
        <v>0</v>
      </c>
      <c r="H6" s="72">
        <f>Ingresos!$N$113</f>
        <v>0</v>
      </c>
      <c r="I6" s="72">
        <f>Ingresos!$N$114</f>
        <v>0</v>
      </c>
      <c r="J6" s="72">
        <f>Ingresos!$N$115</f>
        <v>0</v>
      </c>
      <c r="K6" s="72">
        <f>Ingresos!$N$116</f>
        <v>0</v>
      </c>
      <c r="L6" s="72">
        <f>Ingresos!$N$117</f>
        <v>0</v>
      </c>
      <c r="M6" s="72">
        <f>Ingresos!$N$118</f>
        <v>0</v>
      </c>
      <c r="AM6" s="84"/>
    </row>
    <row r="7" spans="1:39">
      <c r="A7" s="70" t="s">
        <v>147</v>
      </c>
      <c r="B7" s="72">
        <f>Ingresos!$Q$107</f>
        <v>0</v>
      </c>
      <c r="C7" s="72">
        <f>Ingresos!$Q$108</f>
        <v>0</v>
      </c>
      <c r="D7" s="72">
        <f>Ingresos!$Q$109</f>
        <v>0</v>
      </c>
      <c r="E7" s="72">
        <f>Ingresos!$Q$110</f>
        <v>0</v>
      </c>
      <c r="F7" s="72">
        <f>Ingresos!$Q$111</f>
        <v>0</v>
      </c>
      <c r="G7" s="72">
        <f>Ingresos!$Q$112</f>
        <v>0</v>
      </c>
      <c r="H7" s="72">
        <f>Ingresos!$Q$113</f>
        <v>0</v>
      </c>
      <c r="I7" s="72">
        <f>Ingresos!$Q$114</f>
        <v>0</v>
      </c>
      <c r="J7" s="72">
        <f>Ingresos!$Q$115</f>
        <v>0</v>
      </c>
      <c r="K7" s="72">
        <f>Ingresos!$Q$116</f>
        <v>0</v>
      </c>
      <c r="L7" s="72">
        <f>Ingresos!$Q$117</f>
        <v>0</v>
      </c>
      <c r="M7" s="72">
        <f>Ingresos!$Q$118</f>
        <v>0</v>
      </c>
      <c r="AM7" s="84"/>
    </row>
    <row r="8" spans="1:39">
      <c r="A8" s="70" t="s">
        <v>148</v>
      </c>
      <c r="B8" s="72">
        <f>Ingresos!$T$107</f>
        <v>0</v>
      </c>
      <c r="C8" s="72">
        <f>Ingresos!$T$108</f>
        <v>0</v>
      </c>
      <c r="D8" s="72">
        <f>Ingresos!$T$109</f>
        <v>0</v>
      </c>
      <c r="E8" s="72">
        <f>Ingresos!$T$110</f>
        <v>0</v>
      </c>
      <c r="F8" s="72">
        <f>Ingresos!$T$111</f>
        <v>0</v>
      </c>
      <c r="G8" s="72">
        <f>Ingresos!$T$112</f>
        <v>0</v>
      </c>
      <c r="H8" s="72">
        <f>Ingresos!$T$113</f>
        <v>0</v>
      </c>
      <c r="I8" s="72">
        <f>Ingresos!$T$114</f>
        <v>0</v>
      </c>
      <c r="J8" s="72">
        <f>Ingresos!$T$115</f>
        <v>0</v>
      </c>
      <c r="K8" s="72">
        <f>Ingresos!$T$116</f>
        <v>0</v>
      </c>
      <c r="L8" s="72">
        <f>Ingresos!$T$117</f>
        <v>0</v>
      </c>
      <c r="M8" s="72">
        <f>Ingresos!$T$118</f>
        <v>0</v>
      </c>
      <c r="AM8" s="84"/>
    </row>
    <row r="9" spans="1:39">
      <c r="A9" s="70" t="s">
        <v>149</v>
      </c>
      <c r="B9" s="72">
        <f>IF(Ingresos!$O$17&lt;=2,0%,Ingresos!$N$121)</f>
        <v>0</v>
      </c>
      <c r="C9" s="72">
        <f>IF(Ingresos!$O$17&lt;=2,0%,Ingresos!$N$122)</f>
        <v>0</v>
      </c>
      <c r="D9" s="72">
        <f>IF(Ingresos!$O$17&lt;=2,0%,Ingresos!$N$123)</f>
        <v>0</v>
      </c>
      <c r="E9" s="72">
        <f>IF(Ingresos!$O$17&lt;=2,0%,Ingresos!$N$124)</f>
        <v>0</v>
      </c>
      <c r="F9" s="72">
        <f>IF(Ingresos!$O$17&lt;=2,0%,Ingresos!$N$125)</f>
        <v>0</v>
      </c>
      <c r="G9" s="72">
        <f>IF(Ingresos!$O$17&lt;=2,0%,Ingresos!$N$126)</f>
        <v>0</v>
      </c>
      <c r="H9" s="72">
        <f>IF(Ingresos!$O$17&lt;=2,0%,Ingresos!$N$127)</f>
        <v>0</v>
      </c>
      <c r="I9" s="72">
        <f>IF(Ingresos!$O$17&lt;=2,0%,Ingresos!$N$128)</f>
        <v>0</v>
      </c>
      <c r="J9" s="72">
        <f>IF(Ingresos!$O$17&lt;=2,0%,Ingresos!$N$129)</f>
        <v>0</v>
      </c>
      <c r="K9" s="72">
        <f>IF(Ingresos!$O$17&lt;=2,0%,Ingresos!$N$130)</f>
        <v>0</v>
      </c>
      <c r="L9" s="72">
        <f>IF(Ingresos!$O$17&lt;=2,0%,Ingresos!$N$131)</f>
        <v>0</v>
      </c>
      <c r="M9" s="72">
        <f>IF(Ingresos!$O$17&lt;=2,0%,Ingresos!$N$132)</f>
        <v>0</v>
      </c>
      <c r="AM9" s="84"/>
    </row>
    <row r="10" spans="1:39">
      <c r="A10" s="70" t="s">
        <v>150</v>
      </c>
      <c r="B10" s="72">
        <f>IF(Ingresos!$O$17&lt;=2,0%,Ingresos!$Q$121)</f>
        <v>0</v>
      </c>
      <c r="C10" s="72">
        <f>IF(Ingresos!$O$17&lt;=2,0%,Ingresos!$Q$122)</f>
        <v>0</v>
      </c>
      <c r="D10" s="72">
        <f>IF(Ingresos!$O$17&lt;=2,0%,Ingresos!$Q$123)</f>
        <v>0</v>
      </c>
      <c r="E10" s="72">
        <f>IF(Ingresos!$O$17&lt;=2,0%,Ingresos!$Q$124)</f>
        <v>0</v>
      </c>
      <c r="F10" s="72">
        <f>IF(Ingresos!$O$17&lt;=2,0%,Ingresos!$Q$125)</f>
        <v>0</v>
      </c>
      <c r="G10" s="72">
        <f>IF(Ingresos!$O$17&lt;=2,0%,Ingresos!$Q$126)</f>
        <v>0</v>
      </c>
      <c r="H10" s="72">
        <f>IF(Ingresos!$O$17&lt;=2,0%,Ingresos!$Q$127)</f>
        <v>0</v>
      </c>
      <c r="I10" s="72">
        <f>IF(Ingresos!$O$17&lt;=2,0%,Ingresos!$Q$128)</f>
        <v>0</v>
      </c>
      <c r="J10" s="72">
        <f>IF(Ingresos!$O$17&lt;=2,0%,Ingresos!$Q$129)</f>
        <v>0</v>
      </c>
      <c r="K10" s="72">
        <f>IF(Ingresos!$O$17&lt;=2,0%,Ingresos!$Q$130)</f>
        <v>0</v>
      </c>
      <c r="L10" s="72">
        <f>IF(Ingresos!$O$17&lt;=2,0%,Ingresos!$Q$131)</f>
        <v>0</v>
      </c>
      <c r="M10" s="72">
        <f>IF(Ingresos!$O$17&lt;=2,0%,Ingresos!$Q$132)</f>
        <v>0</v>
      </c>
      <c r="AM10" s="84"/>
    </row>
    <row r="11" spans="1:39">
      <c r="A11" s="70" t="s">
        <v>151</v>
      </c>
      <c r="B11" s="72">
        <f>IF(Ingresos!$O$17&lt;=2,0%,Ingresos!$T$121)</f>
        <v>0</v>
      </c>
      <c r="C11" s="72">
        <f>IF(Ingresos!$O$17&lt;=2,0%,Ingresos!$T$122)</f>
        <v>0</v>
      </c>
      <c r="D11" s="72">
        <f>IF(Ingresos!$O$17&lt;=2,0%,Ingresos!$T$123)</f>
        <v>0</v>
      </c>
      <c r="E11" s="72">
        <f>IF(Ingresos!$O$17&lt;=2,0%,Ingresos!$T$124)</f>
        <v>0</v>
      </c>
      <c r="F11" s="72">
        <f>IF(Ingresos!$O$17&lt;=2,0%,Ingresos!$T$125)</f>
        <v>0</v>
      </c>
      <c r="G11" s="72">
        <f>IF(Ingresos!$O$17&lt;=2,0%,Ingresos!$T$126)</f>
        <v>0</v>
      </c>
      <c r="H11" s="72">
        <f>IF(Ingresos!$O$17&lt;=2,0%,Ingresos!$T$127)</f>
        <v>0</v>
      </c>
      <c r="I11" s="72">
        <f>IF(Ingresos!$O$17&lt;=2,0%,Ingresos!$T$128)</f>
        <v>0</v>
      </c>
      <c r="J11" s="72">
        <f>IF(Ingresos!$O$17&lt;=2,0%,Ingresos!$T$129)</f>
        <v>0</v>
      </c>
      <c r="K11" s="72">
        <f>IF(Ingresos!$O$17&lt;=2,0%,Ingresos!$T$130)</f>
        <v>0</v>
      </c>
      <c r="L11" s="72">
        <f>IF(Ingresos!$O$17&lt;=2,0%,Ingresos!$T$131)</f>
        <v>0</v>
      </c>
      <c r="M11" s="72">
        <f>IF(Ingresos!$O$17&lt;=2,0%,Ingresos!$T$132)</f>
        <v>0</v>
      </c>
      <c r="AM11" s="84"/>
    </row>
    <row r="12" spans="1:39">
      <c r="A12" s="70"/>
      <c r="B12" s="70">
        <v>1</v>
      </c>
      <c r="C12" s="70">
        <v>2</v>
      </c>
      <c r="D12" s="70">
        <v>3</v>
      </c>
      <c r="E12" s="70">
        <v>4</v>
      </c>
      <c r="F12" s="70">
        <v>5</v>
      </c>
      <c r="G12" s="70">
        <v>6</v>
      </c>
      <c r="H12" s="70">
        <v>7</v>
      </c>
      <c r="I12" s="70">
        <v>8</v>
      </c>
      <c r="J12" s="70">
        <v>9</v>
      </c>
      <c r="K12" s="70">
        <v>10</v>
      </c>
      <c r="L12" s="70">
        <v>11</v>
      </c>
      <c r="M12" s="70">
        <v>12</v>
      </c>
      <c r="N12" s="70"/>
      <c r="AM12" s="84"/>
    </row>
    <row r="13" spans="1:39">
      <c r="A13" s="70" t="s">
        <v>127</v>
      </c>
      <c r="B13" s="72">
        <v>0</v>
      </c>
      <c r="C13" s="74">
        <v>7.4999999999999997E-3</v>
      </c>
      <c r="D13" s="72">
        <f>((1+$B3)*(1+B3)-1)</f>
        <v>8.0160000000000231E-3</v>
      </c>
      <c r="E13" s="72">
        <f t="shared" ref="E13:M13" si="0">((1+$B$3)*(1+D13)-1)</f>
        <v>1.2048064000000025E-2</v>
      </c>
      <c r="F13" s="72">
        <f t="shared" si="0"/>
        <v>1.6096256256000085E-2</v>
      </c>
      <c r="G13" s="72">
        <f t="shared" si="0"/>
        <v>2.0160641281024017E-2</v>
      </c>
      <c r="H13" s="72">
        <f t="shared" si="0"/>
        <v>2.4241283846148098E-2</v>
      </c>
      <c r="I13" s="72">
        <f t="shared" si="0"/>
        <v>2.8338248981532699E-2</v>
      </c>
      <c r="J13" s="72">
        <f t="shared" si="0"/>
        <v>3.2451601977458777E-2</v>
      </c>
      <c r="K13" s="72">
        <f t="shared" si="0"/>
        <v>3.6581408385368608E-2</v>
      </c>
      <c r="L13" s="72">
        <f t="shared" si="0"/>
        <v>4.0727734018910056E-2</v>
      </c>
      <c r="M13" s="72">
        <f t="shared" si="0"/>
        <v>4.4890644954985737E-2</v>
      </c>
      <c r="N13" s="72"/>
      <c r="AM13" s="84"/>
    </row>
    <row r="14" spans="1:39">
      <c r="A14" s="70" t="s">
        <v>131</v>
      </c>
      <c r="B14" s="72">
        <f>B6</f>
        <v>0</v>
      </c>
      <c r="C14" s="72">
        <f>((1+C6)*(1+B14)-1)</f>
        <v>0</v>
      </c>
      <c r="D14" s="72">
        <f>((1+D6)*(1+C14)-1)</f>
        <v>0</v>
      </c>
      <c r="E14" s="72">
        <f>((1+E6)*(1+D14)-1)</f>
        <v>0</v>
      </c>
      <c r="F14" s="72">
        <f t="shared" ref="F14:M14" si="1">((1+F6)*(1+E14)-1)</f>
        <v>0</v>
      </c>
      <c r="G14" s="72">
        <f t="shared" si="1"/>
        <v>0</v>
      </c>
      <c r="H14" s="72">
        <f t="shared" si="1"/>
        <v>0</v>
      </c>
      <c r="I14" s="72">
        <f t="shared" si="1"/>
        <v>0</v>
      </c>
      <c r="J14" s="72">
        <f t="shared" si="1"/>
        <v>0</v>
      </c>
      <c r="K14" s="72">
        <f t="shared" si="1"/>
        <v>0</v>
      </c>
      <c r="L14" s="72">
        <f t="shared" si="1"/>
        <v>0</v>
      </c>
      <c r="M14" s="72">
        <f t="shared" si="1"/>
        <v>0</v>
      </c>
      <c r="N14" s="72"/>
      <c r="AM14" s="84"/>
    </row>
    <row r="15" spans="1:39">
      <c r="A15" s="70" t="s">
        <v>132</v>
      </c>
      <c r="B15" s="72">
        <f>B9</f>
        <v>0</v>
      </c>
      <c r="C15" s="72">
        <f>((1+B15)*(1+C9)-1)</f>
        <v>0</v>
      </c>
      <c r="D15" s="72">
        <f>((1+C15)*(1+D9)-1)</f>
        <v>0</v>
      </c>
      <c r="E15" s="72">
        <f t="shared" ref="E15:M15" si="2">((1+D15)*(1+E9)-1)</f>
        <v>0</v>
      </c>
      <c r="F15" s="72">
        <f t="shared" si="2"/>
        <v>0</v>
      </c>
      <c r="G15" s="72">
        <f t="shared" si="2"/>
        <v>0</v>
      </c>
      <c r="H15" s="72">
        <f t="shared" si="2"/>
        <v>0</v>
      </c>
      <c r="I15" s="72">
        <f t="shared" si="2"/>
        <v>0</v>
      </c>
      <c r="J15" s="72">
        <f t="shared" si="2"/>
        <v>0</v>
      </c>
      <c r="K15" s="72">
        <f t="shared" si="2"/>
        <v>0</v>
      </c>
      <c r="L15" s="72">
        <f t="shared" si="2"/>
        <v>0</v>
      </c>
      <c r="M15" s="72">
        <f t="shared" si="2"/>
        <v>0</v>
      </c>
      <c r="N15" s="72"/>
      <c r="AM15" s="84"/>
    </row>
    <row r="16" spans="1:39">
      <c r="A16" s="70" t="s">
        <v>127</v>
      </c>
      <c r="B16" s="72">
        <f>((1+M13)*(1+$B$4)-1)</f>
        <v>4.9070207534805732E-2</v>
      </c>
      <c r="C16" s="74">
        <f>((1+B16)*(1+$B$4)-1)</f>
        <v>5.3266488364944964E-2</v>
      </c>
      <c r="D16" s="74">
        <f>((1+C16)*(1+$B$4)-1)</f>
        <v>5.7479554318404791E-2</v>
      </c>
      <c r="E16" s="74">
        <f t="shared" ref="E16:M16" si="3">((1+D16)*(1+$B$4)-1)</f>
        <v>6.1709472535678378E-2</v>
      </c>
      <c r="F16" s="74">
        <f t="shared" si="3"/>
        <v>6.5956310425821174E-2</v>
      </c>
      <c r="G16" s="74">
        <f t="shared" si="3"/>
        <v>7.0220135667524497E-2</v>
      </c>
      <c r="H16" s="74">
        <f t="shared" si="3"/>
        <v>7.450101621019467E-2</v>
      </c>
      <c r="I16" s="74">
        <f t="shared" si="3"/>
        <v>7.8799020275035492E-2</v>
      </c>
      <c r="J16" s="74">
        <f t="shared" si="3"/>
        <v>8.3114216356135584E-2</v>
      </c>
      <c r="K16" s="74">
        <f t="shared" si="3"/>
        <v>8.7446673221560189E-2</v>
      </c>
      <c r="L16" s="74">
        <f t="shared" si="3"/>
        <v>9.1796459914446515E-2</v>
      </c>
      <c r="M16" s="74">
        <f t="shared" si="3"/>
        <v>9.616364575410441E-2</v>
      </c>
      <c r="N16" s="72"/>
      <c r="AM16" s="84"/>
    </row>
    <row r="17" spans="1:39">
      <c r="A17" s="70" t="s">
        <v>131</v>
      </c>
      <c r="B17" s="72">
        <f>((1+M14)*(1+B7)-1)</f>
        <v>0</v>
      </c>
      <c r="C17" s="74">
        <f>((1+B17)*(1+C7)-1)</f>
        <v>0</v>
      </c>
      <c r="D17" s="74">
        <f>((1+C17)*(1+D7)-1)</f>
        <v>0</v>
      </c>
      <c r="E17" s="74">
        <f t="shared" ref="E17:M17" si="4">((1+D17)*(1+E7)-1)</f>
        <v>0</v>
      </c>
      <c r="F17" s="74">
        <f t="shared" si="4"/>
        <v>0</v>
      </c>
      <c r="G17" s="74">
        <f t="shared" si="4"/>
        <v>0</v>
      </c>
      <c r="H17" s="74">
        <f t="shared" si="4"/>
        <v>0</v>
      </c>
      <c r="I17" s="74">
        <f t="shared" si="4"/>
        <v>0</v>
      </c>
      <c r="J17" s="74">
        <f t="shared" si="4"/>
        <v>0</v>
      </c>
      <c r="K17" s="74">
        <f t="shared" si="4"/>
        <v>0</v>
      </c>
      <c r="L17" s="74">
        <f t="shared" si="4"/>
        <v>0</v>
      </c>
      <c r="M17" s="74">
        <f t="shared" si="4"/>
        <v>0</v>
      </c>
      <c r="N17" s="72"/>
      <c r="AM17" s="84"/>
    </row>
    <row r="18" spans="1:39">
      <c r="A18" s="70" t="s">
        <v>132</v>
      </c>
      <c r="B18" s="72">
        <f>((1+M15)*(1+B10)-1)</f>
        <v>0</v>
      </c>
      <c r="C18" s="74">
        <f>((1+B18)*(1+C10)-1)</f>
        <v>0</v>
      </c>
      <c r="D18" s="74">
        <f t="shared" ref="D18:M18" si="5">((1+C18)*(1+D10)-1)</f>
        <v>0</v>
      </c>
      <c r="E18" s="74">
        <f t="shared" si="5"/>
        <v>0</v>
      </c>
      <c r="F18" s="74">
        <f t="shared" si="5"/>
        <v>0</v>
      </c>
      <c r="G18" s="74">
        <f t="shared" si="5"/>
        <v>0</v>
      </c>
      <c r="H18" s="74">
        <f t="shared" si="5"/>
        <v>0</v>
      </c>
      <c r="I18" s="74">
        <f t="shared" si="5"/>
        <v>0</v>
      </c>
      <c r="J18" s="74">
        <f t="shared" si="5"/>
        <v>0</v>
      </c>
      <c r="K18" s="74">
        <f t="shared" si="5"/>
        <v>0</v>
      </c>
      <c r="L18" s="74">
        <f t="shared" si="5"/>
        <v>0</v>
      </c>
      <c r="M18" s="74">
        <f t="shared" si="5"/>
        <v>0</v>
      </c>
      <c r="N18" s="72"/>
      <c r="AM18" s="84"/>
    </row>
    <row r="19" spans="1:39">
      <c r="A19" s="70" t="s">
        <v>127</v>
      </c>
      <c r="B19" s="72">
        <f>((1+M16)*(1+$B$5)-1)</f>
        <v>0.10054830033712081</v>
      </c>
      <c r="C19" s="74">
        <f>((1+B19)*(1+$B$5)-1)</f>
        <v>0.1049504935384693</v>
      </c>
      <c r="D19" s="74">
        <f t="shared" ref="D19:M19" si="6">((1+C19)*(1+$B$5)-1)</f>
        <v>0.10937029551262323</v>
      </c>
      <c r="E19" s="74">
        <f t="shared" si="6"/>
        <v>0.11380777669467368</v>
      </c>
      <c r="F19" s="74">
        <f t="shared" si="6"/>
        <v>0.11826300780145238</v>
      </c>
      <c r="G19" s="74">
        <f t="shared" si="6"/>
        <v>0.12273605983265812</v>
      </c>
      <c r="H19" s="74">
        <f t="shared" si="6"/>
        <v>0.12722700407198873</v>
      </c>
      <c r="I19" s="74">
        <f t="shared" si="6"/>
        <v>0.13173591208827662</v>
      </c>
      <c r="J19" s="74">
        <f t="shared" si="6"/>
        <v>0.13626285573662966</v>
      </c>
      <c r="K19" s="74">
        <f t="shared" si="6"/>
        <v>0.14080790715957625</v>
      </c>
      <c r="L19" s="74">
        <f t="shared" si="6"/>
        <v>0.14537113878821462</v>
      </c>
      <c r="M19" s="74">
        <f t="shared" si="6"/>
        <v>0.14995262334336745</v>
      </c>
      <c r="N19" s="72"/>
      <c r="AM19" s="84"/>
    </row>
    <row r="20" spans="1:39">
      <c r="A20" s="70" t="s">
        <v>131</v>
      </c>
      <c r="B20" s="72">
        <f>((1+M17)*(1+B8)-1)</f>
        <v>0</v>
      </c>
      <c r="C20" s="74">
        <f>((1+B20)*(1+C8)-1)</f>
        <v>0</v>
      </c>
      <c r="D20" s="74">
        <f t="shared" ref="D20:M20" si="7">((1+C20)*(1+D8)-1)</f>
        <v>0</v>
      </c>
      <c r="E20" s="74">
        <f t="shared" si="7"/>
        <v>0</v>
      </c>
      <c r="F20" s="74">
        <f t="shared" si="7"/>
        <v>0</v>
      </c>
      <c r="G20" s="74">
        <f t="shared" si="7"/>
        <v>0</v>
      </c>
      <c r="H20" s="74">
        <f t="shared" si="7"/>
        <v>0</v>
      </c>
      <c r="I20" s="74">
        <f t="shared" si="7"/>
        <v>0</v>
      </c>
      <c r="J20" s="74">
        <f t="shared" si="7"/>
        <v>0</v>
      </c>
      <c r="K20" s="74">
        <f t="shared" si="7"/>
        <v>0</v>
      </c>
      <c r="L20" s="74">
        <f t="shared" si="7"/>
        <v>0</v>
      </c>
      <c r="M20" s="74">
        <f t="shared" si="7"/>
        <v>0</v>
      </c>
      <c r="N20" s="72"/>
      <c r="AM20" s="84"/>
    </row>
    <row r="21" spans="1:39">
      <c r="A21" s="70" t="s">
        <v>132</v>
      </c>
      <c r="B21" s="72">
        <f>((1+M18)*(1+B11)-1)</f>
        <v>0</v>
      </c>
      <c r="C21" s="74">
        <f>((1+B21)*(1+C11)-1)</f>
        <v>0</v>
      </c>
      <c r="D21" s="74">
        <f t="shared" ref="D21:M21" si="8">((1+C21)*(1+D11)-1)</f>
        <v>0</v>
      </c>
      <c r="E21" s="74">
        <f t="shared" si="8"/>
        <v>0</v>
      </c>
      <c r="F21" s="74">
        <f t="shared" si="8"/>
        <v>0</v>
      </c>
      <c r="G21" s="74">
        <f t="shared" si="8"/>
        <v>0</v>
      </c>
      <c r="H21" s="74">
        <f t="shared" si="8"/>
        <v>0</v>
      </c>
      <c r="I21" s="74">
        <f t="shared" si="8"/>
        <v>0</v>
      </c>
      <c r="J21" s="74">
        <f t="shared" si="8"/>
        <v>0</v>
      </c>
      <c r="K21" s="74">
        <f t="shared" si="8"/>
        <v>0</v>
      </c>
      <c r="L21" s="74">
        <f t="shared" si="8"/>
        <v>0</v>
      </c>
      <c r="M21" s="74">
        <f t="shared" si="8"/>
        <v>0</v>
      </c>
      <c r="N21" s="72"/>
      <c r="AM21" s="84"/>
    </row>
    <row r="22" spans="1:39">
      <c r="A22" s="70"/>
      <c r="B22" s="72"/>
      <c r="C22" s="73"/>
      <c r="D22" s="72"/>
      <c r="E22" s="72"/>
      <c r="F22" s="72"/>
      <c r="G22" s="72"/>
      <c r="H22" s="72"/>
      <c r="I22" s="72"/>
      <c r="J22" s="72"/>
      <c r="K22" s="72"/>
      <c r="L22" s="72"/>
      <c r="M22" s="72"/>
      <c r="N22" s="72"/>
      <c r="AM22" s="84"/>
    </row>
    <row r="23" spans="1:39">
      <c r="A23" s="70" t="s">
        <v>140</v>
      </c>
      <c r="B23" s="73"/>
      <c r="C23" s="73"/>
      <c r="D23" s="73"/>
      <c r="E23" s="36" t="s">
        <v>153</v>
      </c>
      <c r="F23" s="71"/>
      <c r="G23" s="71"/>
      <c r="AM23" s="84"/>
    </row>
    <row r="24" spans="1:39">
      <c r="A24" s="70" t="s">
        <v>129</v>
      </c>
      <c r="B24" s="74"/>
      <c r="C24" s="73"/>
      <c r="D24" s="73"/>
      <c r="F24" s="71"/>
      <c r="G24" s="71"/>
      <c r="AM24" s="84"/>
    </row>
    <row r="25" spans="1:39">
      <c r="A25" s="69" t="str">
        <f>Ingresos!$C$78</f>
        <v>No aplica</v>
      </c>
      <c r="B25" s="67">
        <f>((Ingresos!$E78*(1+B$14))+((Ingresos!$F78*(1+B$14))))</f>
        <v>0</v>
      </c>
      <c r="C25" s="67">
        <f>((Ingresos!$E78*(1+C$14))+((Ingresos!$F78*(1+C$14))))</f>
        <v>0</v>
      </c>
      <c r="D25" s="67">
        <f>((Ingresos!$E78*(1+D$14))+((Ingresos!$F78*(1+D$14))))</f>
        <v>0</v>
      </c>
      <c r="E25" s="67">
        <f>((Ingresos!$E78*(1+E$14))+((Ingresos!$F78*(1+E$14))))</f>
        <v>0</v>
      </c>
      <c r="F25" s="67">
        <f>((Ingresos!$E78*(1+F$14))+((Ingresos!$F78*(1+F$14))))</f>
        <v>0</v>
      </c>
      <c r="G25" s="67">
        <f>((Ingresos!$E78*(1+G$14))+((Ingresos!$F78*(1+G$14))))</f>
        <v>0</v>
      </c>
      <c r="H25" s="67">
        <f>((Ingresos!$E78*(1+H$14))+((Ingresos!$F78*(1+H$14))))</f>
        <v>0</v>
      </c>
      <c r="I25" s="67">
        <f>((Ingresos!$E78*(1+I$14))+((Ingresos!$F78*(1+I$14))))</f>
        <v>0</v>
      </c>
      <c r="J25" s="67">
        <f>((Ingresos!$E78*(1+J$14))+((Ingresos!$F78*(1+J$14))))</f>
        <v>0</v>
      </c>
      <c r="K25" s="67">
        <f>((Ingresos!$E78*(1+K$14))+((Ingresos!$F78*(1+K$14))))</f>
        <v>0</v>
      </c>
      <c r="L25" s="67">
        <f>((Ingresos!$E78*(1+L$14))+((Ingresos!$F78*(1+L$14))))</f>
        <v>0</v>
      </c>
      <c r="M25" s="67">
        <f>((Ingresos!$E78*(1+M$14))+((Ingresos!$F78*(1+M$14))))</f>
        <v>0</v>
      </c>
      <c r="AM25" s="84"/>
    </row>
    <row r="26" spans="1:39">
      <c r="A26" s="69" t="str">
        <f>Ingresos!$C$79</f>
        <v>No aplica</v>
      </c>
      <c r="B26" s="67">
        <f>((Ingresos!$E79*(1+B$14))+((Ingresos!$F79*(1+B$14))))</f>
        <v>0</v>
      </c>
      <c r="C26" s="67">
        <f>((Ingresos!$E79*(1+C$14))+((Ingresos!$F79*(1+C$14))))</f>
        <v>0</v>
      </c>
      <c r="D26" s="67">
        <f>((Ingresos!$E79*(1+D$14))+((Ingresos!$F79*(1+D$14))))</f>
        <v>0</v>
      </c>
      <c r="E26" s="67">
        <f>((Ingresos!$E79*(1+E$14))+((Ingresos!$F79*(1+E$14))))</f>
        <v>0</v>
      </c>
      <c r="F26" s="67">
        <f>((Ingresos!$E79*(1+F$14))+((Ingresos!$F79*(1+F$14))))</f>
        <v>0</v>
      </c>
      <c r="G26" s="67">
        <f>((Ingresos!$E79*(1+G$14))+((Ingresos!$F79*(1+G$14))))</f>
        <v>0</v>
      </c>
      <c r="H26" s="67">
        <f>((Ingresos!$E79*(1+H$14))+((Ingresos!$F79*(1+H$14))))</f>
        <v>0</v>
      </c>
      <c r="I26" s="67">
        <f>((Ingresos!$E79*(1+I$14))+((Ingresos!$F79*(1+I$14))))</f>
        <v>0</v>
      </c>
      <c r="J26" s="67">
        <f>((Ingresos!$E79*(1+J$14))+((Ingresos!$F79*(1+J$14))))</f>
        <v>0</v>
      </c>
      <c r="K26" s="67">
        <f>((Ingresos!$E79*(1+K$14))+((Ingresos!$F79*(1+K$14))))</f>
        <v>0</v>
      </c>
      <c r="L26" s="67">
        <f>((Ingresos!$E79*(1+L$14))+((Ingresos!$F79*(1+L$14))))</f>
        <v>0</v>
      </c>
      <c r="M26" s="67">
        <f>((Ingresos!$E79*(1+M$14))+((Ingresos!$F79*(1+M$14))))</f>
        <v>0</v>
      </c>
      <c r="AM26" s="84"/>
    </row>
    <row r="27" spans="1:39">
      <c r="A27" s="69" t="str">
        <f>Ingresos!$C$80</f>
        <v>No aplica</v>
      </c>
      <c r="B27" s="67">
        <f>((Ingresos!$E80*(1+B$14))+((Ingresos!$F80*(1+B$14))))</f>
        <v>0</v>
      </c>
      <c r="C27" s="67">
        <f>((Ingresos!$E80*(1+C$14))+((Ingresos!$F80*(1+C$14))))</f>
        <v>0</v>
      </c>
      <c r="D27" s="67">
        <f>((Ingresos!$E80*(1+D$14))+((Ingresos!$F80*(1+D$14))))</f>
        <v>0</v>
      </c>
      <c r="E27" s="67">
        <f>((Ingresos!$E80*(1+E$14))+((Ingresos!$F80*(1+E$14))))</f>
        <v>0</v>
      </c>
      <c r="F27" s="67">
        <f>((Ingresos!$E80*(1+F$14))+((Ingresos!$F80*(1+F$14))))</f>
        <v>0</v>
      </c>
      <c r="G27" s="67">
        <f>((Ingresos!$E80*(1+G$14))+((Ingresos!$F80*(1+G$14))))</f>
        <v>0</v>
      </c>
      <c r="H27" s="67">
        <f>((Ingresos!$E80*(1+H$14))+((Ingresos!$F80*(1+H$14))))</f>
        <v>0</v>
      </c>
      <c r="I27" s="67">
        <f>((Ingresos!$E80*(1+I$14))+((Ingresos!$F80*(1+I$14))))</f>
        <v>0</v>
      </c>
      <c r="J27" s="67">
        <f>((Ingresos!$E80*(1+J$14))+((Ingresos!$F80*(1+J$14))))</f>
        <v>0</v>
      </c>
      <c r="K27" s="67">
        <f>((Ingresos!$E80*(1+K$14))+((Ingresos!$F80*(1+K$14))))</f>
        <v>0</v>
      </c>
      <c r="L27" s="67">
        <f>((Ingresos!$E80*(1+L$14))+((Ingresos!$F80*(1+L$14))))</f>
        <v>0</v>
      </c>
      <c r="M27" s="67">
        <f>((Ingresos!$E80*(1+M$14))+((Ingresos!$F80*(1+M$14))))</f>
        <v>0</v>
      </c>
      <c r="AM27" s="84"/>
    </row>
    <row r="28" spans="1:39">
      <c r="A28" s="69" t="str">
        <f>Ingresos!$C$81</f>
        <v>No aplica</v>
      </c>
      <c r="B28" s="67">
        <f>((Ingresos!$E81*(1+B$14))+((Ingresos!$F81*(1+B$14))))</f>
        <v>0</v>
      </c>
      <c r="C28" s="67">
        <f>((Ingresos!$E81*(1+C$14))+((Ingresos!$F81*(1+C$14))))</f>
        <v>0</v>
      </c>
      <c r="D28" s="67">
        <f>((Ingresos!$E81*(1+D$14))+((Ingresos!$F81*(1+D$14))))</f>
        <v>0</v>
      </c>
      <c r="E28" s="67">
        <f>((Ingresos!$E81*(1+E$14))+((Ingresos!$F81*(1+E$14))))</f>
        <v>0</v>
      </c>
      <c r="F28" s="67">
        <f>((Ingresos!$E81*(1+F$14))+((Ingresos!$F81*(1+F$14))))</f>
        <v>0</v>
      </c>
      <c r="G28" s="67">
        <f>((Ingresos!$E81*(1+G$14))+((Ingresos!$F81*(1+G$14))))</f>
        <v>0</v>
      </c>
      <c r="H28" s="67">
        <f>((Ingresos!$E81*(1+H$14))+((Ingresos!$F81*(1+H$14))))</f>
        <v>0</v>
      </c>
      <c r="I28" s="67">
        <f>((Ingresos!$E81*(1+I$14))+((Ingresos!$F81*(1+I$14))))</f>
        <v>0</v>
      </c>
      <c r="J28" s="67">
        <f>((Ingresos!$E81*(1+J$14))+((Ingresos!$F81*(1+J$14))))</f>
        <v>0</v>
      </c>
      <c r="K28" s="67">
        <f>((Ingresos!$E81*(1+K$14))+((Ingresos!$F81*(1+K$14))))</f>
        <v>0</v>
      </c>
      <c r="L28" s="67">
        <f>((Ingresos!$E81*(1+L$14))+((Ingresos!$F81*(1+L$14))))</f>
        <v>0</v>
      </c>
      <c r="M28" s="67">
        <f>((Ingresos!$E81*(1+M$14))+((Ingresos!$F81*(1+M$14))))</f>
        <v>0</v>
      </c>
      <c r="AM28" s="84"/>
    </row>
    <row r="29" spans="1:39">
      <c r="A29" s="69" t="str">
        <f>Ingresos!$C$82</f>
        <v>No aplica</v>
      </c>
      <c r="B29" s="67">
        <f>((Ingresos!$E82*(1+B$14))+((Ingresos!$F82*(1+B$14))))</f>
        <v>0</v>
      </c>
      <c r="C29" s="67">
        <f>((Ingresos!$E82*(1+C$14))+((Ingresos!$F82*(1+C$14))))</f>
        <v>0</v>
      </c>
      <c r="D29" s="67">
        <f>((Ingresos!$E82*(1+D$14))+((Ingresos!$F82*(1+D$14))))</f>
        <v>0</v>
      </c>
      <c r="E29" s="67">
        <f>((Ingresos!$E82*(1+E$14))+((Ingresos!$F82*(1+E$14))))</f>
        <v>0</v>
      </c>
      <c r="F29" s="67">
        <f>((Ingresos!$E82*(1+F$14))+((Ingresos!$F82*(1+F$14))))</f>
        <v>0</v>
      </c>
      <c r="G29" s="67">
        <f>((Ingresos!$E82*(1+G$14))+((Ingresos!$F82*(1+G$14))))</f>
        <v>0</v>
      </c>
      <c r="H29" s="67">
        <f>((Ingresos!$E82*(1+H$14))+((Ingresos!$F82*(1+H$14))))</f>
        <v>0</v>
      </c>
      <c r="I29" s="67">
        <f>((Ingresos!$E82*(1+I$14))+((Ingresos!$F82*(1+I$14))))</f>
        <v>0</v>
      </c>
      <c r="J29" s="67">
        <f>((Ingresos!$E82*(1+J$14))+((Ingresos!$F82*(1+J$14))))</f>
        <v>0</v>
      </c>
      <c r="K29" s="67">
        <f>((Ingresos!$E82*(1+K$14))+((Ingresos!$F82*(1+K$14))))</f>
        <v>0</v>
      </c>
      <c r="L29" s="67">
        <f>((Ingresos!$E82*(1+L$14))+((Ingresos!$F82*(1+L$14))))</f>
        <v>0</v>
      </c>
      <c r="M29" s="67">
        <f>((Ingresos!$E82*(1+M$14))+((Ingresos!$F82*(1+M$14))))</f>
        <v>0</v>
      </c>
      <c r="AM29" s="84"/>
    </row>
    <row r="30" spans="1:39">
      <c r="A30" s="69" t="str">
        <f>Ingresos!$C$83</f>
        <v>No aplica</v>
      </c>
      <c r="B30" s="67">
        <f>((Ingresos!$E83*(1+B$14))+((Ingresos!$F83*(1+B$14))))</f>
        <v>0</v>
      </c>
      <c r="C30" s="67">
        <f>((Ingresos!$E83*(1+C$14))+((Ingresos!$F83*(1+C$14))))</f>
        <v>0</v>
      </c>
      <c r="D30" s="67">
        <f>((Ingresos!$E83*(1+D$14))+((Ingresos!$F83*(1+D$14))))</f>
        <v>0</v>
      </c>
      <c r="E30" s="67">
        <f>((Ingresos!$E83*(1+E$14))+((Ingresos!$F83*(1+E$14))))</f>
        <v>0</v>
      </c>
      <c r="F30" s="67">
        <f>((Ingresos!$E83*(1+F$14))+((Ingresos!$F83*(1+F$14))))</f>
        <v>0</v>
      </c>
      <c r="G30" s="67">
        <f>((Ingresos!$E83*(1+G$14))+((Ingresos!$F83*(1+G$14))))</f>
        <v>0</v>
      </c>
      <c r="H30" s="67">
        <f>((Ingresos!$E83*(1+H$14))+((Ingresos!$F83*(1+H$14))))</f>
        <v>0</v>
      </c>
      <c r="I30" s="67">
        <f>((Ingresos!$E83*(1+I$14))+((Ingresos!$F83*(1+I$14))))</f>
        <v>0</v>
      </c>
      <c r="J30" s="67">
        <f>((Ingresos!$E83*(1+J$14))+((Ingresos!$F83*(1+J$14))))</f>
        <v>0</v>
      </c>
      <c r="K30" s="67">
        <f>((Ingresos!$E83*(1+K$14))+((Ingresos!$F83*(1+K$14))))</f>
        <v>0</v>
      </c>
      <c r="L30" s="67">
        <f>((Ingresos!$E83*(1+L$14))+((Ingresos!$F83*(1+L$14))))</f>
        <v>0</v>
      </c>
      <c r="M30" s="67">
        <f>((Ingresos!$E83*(1+M$14))+((Ingresos!$F83*(1+M$14))))</f>
        <v>0</v>
      </c>
      <c r="AM30" s="84"/>
    </row>
    <row r="31" spans="1:39">
      <c r="A31" s="69" t="str">
        <f>Ingresos!$C$84</f>
        <v>No aplica</v>
      </c>
      <c r="B31" s="67">
        <f>((Ingresos!$E84*(1+B$14))+((Ingresos!$F84*(1+B$14))))</f>
        <v>0</v>
      </c>
      <c r="C31" s="67">
        <f>((Ingresos!$E84*(1+C$14))+((Ingresos!$F84*(1+C$14))))</f>
        <v>0</v>
      </c>
      <c r="D31" s="67">
        <f>((Ingresos!$E84*(1+D$14))+((Ingresos!$F84*(1+D$14))))</f>
        <v>0</v>
      </c>
      <c r="E31" s="67">
        <f>((Ingresos!$E84*(1+E$14))+((Ingresos!$F84*(1+E$14))))</f>
        <v>0</v>
      </c>
      <c r="F31" s="67">
        <f>((Ingresos!$E84*(1+F$14))+((Ingresos!$F84*(1+F$14))))</f>
        <v>0</v>
      </c>
      <c r="G31" s="67">
        <f>((Ingresos!$E84*(1+G$14))+((Ingresos!$F84*(1+G$14))))</f>
        <v>0</v>
      </c>
      <c r="H31" s="67">
        <f>((Ingresos!$E84*(1+H$14))+((Ingresos!$F84*(1+H$14))))</f>
        <v>0</v>
      </c>
      <c r="I31" s="67">
        <f>((Ingresos!$E84*(1+I$14))+((Ingresos!$F84*(1+I$14))))</f>
        <v>0</v>
      </c>
      <c r="J31" s="67">
        <f>((Ingresos!$E84*(1+J$14))+((Ingresos!$F84*(1+J$14))))</f>
        <v>0</v>
      </c>
      <c r="K31" s="67">
        <f>((Ingresos!$E84*(1+K$14))+((Ingresos!$F84*(1+K$14))))</f>
        <v>0</v>
      </c>
      <c r="L31" s="67">
        <f>((Ingresos!$E84*(1+L$14))+((Ingresos!$F84*(1+L$14))))</f>
        <v>0</v>
      </c>
      <c r="M31" s="67">
        <f>((Ingresos!$E84*(1+M$14))+((Ingresos!$F84*(1+M$14))))</f>
        <v>0</v>
      </c>
      <c r="AM31" s="84"/>
    </row>
    <row r="32" spans="1:39">
      <c r="A32" s="69" t="str">
        <f>Ingresos!$C$85</f>
        <v>No aplica</v>
      </c>
      <c r="B32" s="67">
        <f>((Ingresos!$E85*(1+B$14))+((Ingresos!$F85*(1+B$14))))</f>
        <v>0</v>
      </c>
      <c r="C32" s="67">
        <f>((Ingresos!$E85*(1+C$14))+((Ingresos!$F85*(1+C$14))))</f>
        <v>0</v>
      </c>
      <c r="D32" s="67">
        <f>((Ingresos!$E85*(1+D$14))+((Ingresos!$F85*(1+D$14))))</f>
        <v>0</v>
      </c>
      <c r="E32" s="67">
        <f>((Ingresos!$E85*(1+E$14))+((Ingresos!$F85*(1+E$14))))</f>
        <v>0</v>
      </c>
      <c r="F32" s="67">
        <f>((Ingresos!$E85*(1+F$14))+((Ingresos!$F85*(1+F$14))))</f>
        <v>0</v>
      </c>
      <c r="G32" s="67">
        <f>((Ingresos!$E85*(1+G$14))+((Ingresos!$F85*(1+G$14))))</f>
        <v>0</v>
      </c>
      <c r="H32" s="67">
        <f>((Ingresos!$E85*(1+H$14))+((Ingresos!$F85*(1+H$14))))</f>
        <v>0</v>
      </c>
      <c r="I32" s="67">
        <f>((Ingresos!$E85*(1+I$14))+((Ingresos!$F85*(1+I$14))))</f>
        <v>0</v>
      </c>
      <c r="J32" s="67">
        <f>((Ingresos!$E85*(1+J$14))+((Ingresos!$F85*(1+J$14))))</f>
        <v>0</v>
      </c>
      <c r="K32" s="67">
        <f>((Ingresos!$E85*(1+K$14))+((Ingresos!$F85*(1+K$14))))</f>
        <v>0</v>
      </c>
      <c r="L32" s="67">
        <f>((Ingresos!$E85*(1+L$14))+((Ingresos!$F85*(1+L$14))))</f>
        <v>0</v>
      </c>
      <c r="M32" s="67">
        <f>((Ingresos!$E85*(1+M$14))+((Ingresos!$F85*(1+M$14))))</f>
        <v>0</v>
      </c>
      <c r="AM32" s="84"/>
    </row>
    <row r="33" spans="1:39">
      <c r="A33" s="69" t="str">
        <f>Ingresos!$C$86</f>
        <v>No aplica</v>
      </c>
      <c r="B33" s="67">
        <f>((Ingresos!$E86*(1+B$14))+((Ingresos!$F86*(1+B$14))))</f>
        <v>0</v>
      </c>
      <c r="C33" s="67">
        <f>((Ingresos!$E86*(1+C$14))+((Ingresos!$F86*(1+C$14))))</f>
        <v>0</v>
      </c>
      <c r="D33" s="67">
        <f>((Ingresos!$E86*(1+D$14))+((Ingresos!$F86*(1+D$14))))</f>
        <v>0</v>
      </c>
      <c r="E33" s="67">
        <f>((Ingresos!$E86*(1+E$14))+((Ingresos!$F86*(1+E$14))))</f>
        <v>0</v>
      </c>
      <c r="F33" s="67">
        <f>((Ingresos!$E86*(1+F$14))+((Ingresos!$F86*(1+F$14))))</f>
        <v>0</v>
      </c>
      <c r="G33" s="67">
        <f>((Ingresos!$E86*(1+G$14))+((Ingresos!$F86*(1+G$14))))</f>
        <v>0</v>
      </c>
      <c r="H33" s="67">
        <f>((Ingresos!$E86*(1+H$14))+((Ingresos!$F86*(1+H$14))))</f>
        <v>0</v>
      </c>
      <c r="I33" s="67">
        <f>((Ingresos!$E86*(1+I$14))+((Ingresos!$F86*(1+I$14))))</f>
        <v>0</v>
      </c>
      <c r="J33" s="67">
        <f>((Ingresos!$E86*(1+J$14))+((Ingresos!$F86*(1+J$14))))</f>
        <v>0</v>
      </c>
      <c r="K33" s="67">
        <f>((Ingresos!$E86*(1+K$14))+((Ingresos!$F86*(1+K$14))))</f>
        <v>0</v>
      </c>
      <c r="L33" s="67">
        <f>((Ingresos!$E86*(1+L$14))+((Ingresos!$F86*(1+L$14))))</f>
        <v>0</v>
      </c>
      <c r="M33" s="67">
        <f>((Ingresos!$E86*(1+M$14))+((Ingresos!$F86*(1+M$14))))</f>
        <v>0</v>
      </c>
      <c r="AM33" s="84"/>
    </row>
    <row r="34" spans="1:39">
      <c r="A34" s="69" t="str">
        <f>Ingresos!$C$87</f>
        <v>No aplica</v>
      </c>
      <c r="B34" s="67">
        <f>((Ingresos!$E87*(1+B$14))+((Ingresos!$F87*(1+B$14))))</f>
        <v>0</v>
      </c>
      <c r="C34" s="67">
        <f>((Ingresos!$E87*(1+C$14))+((Ingresos!$F87*(1+C$14))))</f>
        <v>0</v>
      </c>
      <c r="D34" s="67">
        <f>((Ingresos!$E87*(1+D$14))+((Ingresos!$F87*(1+D$14))))</f>
        <v>0</v>
      </c>
      <c r="E34" s="67">
        <f>((Ingresos!$E87*(1+E$14))+((Ingresos!$F87*(1+E$14))))</f>
        <v>0</v>
      </c>
      <c r="F34" s="67">
        <f>((Ingresos!$E87*(1+F$14))+((Ingresos!$F87*(1+F$14))))</f>
        <v>0</v>
      </c>
      <c r="G34" s="67">
        <f>((Ingresos!$E87*(1+G$14))+((Ingresos!$F87*(1+G$14))))</f>
        <v>0</v>
      </c>
      <c r="H34" s="67">
        <f>((Ingresos!$E87*(1+H$14))+((Ingresos!$F87*(1+H$14))))</f>
        <v>0</v>
      </c>
      <c r="I34" s="67">
        <f>((Ingresos!$E87*(1+I$14))+((Ingresos!$F87*(1+I$14))))</f>
        <v>0</v>
      </c>
      <c r="J34" s="67">
        <f>((Ingresos!$E87*(1+J$14))+((Ingresos!$F87*(1+J$14))))</f>
        <v>0</v>
      </c>
      <c r="K34" s="67">
        <f>((Ingresos!$E87*(1+K$14))+((Ingresos!$F87*(1+K$14))))</f>
        <v>0</v>
      </c>
      <c r="L34" s="67">
        <f>((Ingresos!$E87*(1+L$14))+((Ingresos!$F87*(1+L$14))))</f>
        <v>0</v>
      </c>
      <c r="M34" s="67">
        <f>((Ingresos!$E87*(1+M$14))+((Ingresos!$F87*(1+M$14))))</f>
        <v>0</v>
      </c>
      <c r="AM34" s="84"/>
    </row>
    <row r="35" spans="1:39" s="79" customFormat="1">
      <c r="A35" s="77" t="s">
        <v>133</v>
      </c>
      <c r="B35" s="78">
        <f>SUM(B25:B34)</f>
        <v>0</v>
      </c>
      <c r="C35" s="78">
        <f t="shared" ref="C35:M35" si="9">SUM(C25:C34)</f>
        <v>0</v>
      </c>
      <c r="D35" s="78">
        <f t="shared" si="9"/>
        <v>0</v>
      </c>
      <c r="E35" s="78">
        <f t="shared" si="9"/>
        <v>0</v>
      </c>
      <c r="F35" s="78">
        <f t="shared" si="9"/>
        <v>0</v>
      </c>
      <c r="G35" s="78">
        <f t="shared" si="9"/>
        <v>0</v>
      </c>
      <c r="H35" s="78">
        <f t="shared" si="9"/>
        <v>0</v>
      </c>
      <c r="I35" s="78">
        <f t="shared" si="9"/>
        <v>0</v>
      </c>
      <c r="J35" s="78">
        <f t="shared" si="9"/>
        <v>0</v>
      </c>
      <c r="K35" s="78">
        <f t="shared" si="9"/>
        <v>0</v>
      </c>
      <c r="L35" s="78">
        <f t="shared" si="9"/>
        <v>0</v>
      </c>
      <c r="M35" s="78">
        <f t="shared" si="9"/>
        <v>0</v>
      </c>
      <c r="AL35" s="36"/>
      <c r="AM35" s="84"/>
    </row>
    <row r="36" spans="1:39">
      <c r="A36" s="69" t="str">
        <f>Ingresos!$C$90</f>
        <v>Servicio 1</v>
      </c>
      <c r="B36" s="67">
        <f>((Ingresos!$E90*(1+B$14))+((Ingresos!$F90*(1+B$14))))</f>
        <v>0</v>
      </c>
      <c r="C36" s="67">
        <f>((Ingresos!$E90*(1+C$14))+((Ingresos!$F90*(1+C$14))))</f>
        <v>0</v>
      </c>
      <c r="D36" s="67">
        <f>((Ingresos!$E90*(1+D$14))+((Ingresos!$F90*(1+D$14))))</f>
        <v>0</v>
      </c>
      <c r="E36" s="67">
        <f>((Ingresos!$E90*(1+E$14))+((Ingresos!$F90*(1+E$14))))</f>
        <v>0</v>
      </c>
      <c r="F36" s="67">
        <f>((Ingresos!$E90*(1+F$14))+((Ingresos!$F90*(1+F$14))))</f>
        <v>0</v>
      </c>
      <c r="G36" s="67">
        <f>((Ingresos!$E90*(1+G$14))+((Ingresos!$F90*(1+G$14))))</f>
        <v>0</v>
      </c>
      <c r="H36" s="67">
        <f>((Ingresos!$E90*(1+H$14))+((Ingresos!$F90*(1+H$14))))</f>
        <v>0</v>
      </c>
      <c r="I36" s="67">
        <f>((Ingresos!$E90*(1+I$14))+((Ingresos!$F90*(1+I$14))))</f>
        <v>0</v>
      </c>
      <c r="J36" s="67">
        <f>((Ingresos!$E90*(1+J$14))+((Ingresos!$F90*(1+J$14))))</f>
        <v>0</v>
      </c>
      <c r="K36" s="67">
        <f>((Ingresos!$E90*(1+K$14))+((Ingresos!$F90*(1+K$14))))</f>
        <v>0</v>
      </c>
      <c r="L36" s="67">
        <f>((Ingresos!$E90*(1+L$14))+((Ingresos!$F90*(1+L$14))))</f>
        <v>0</v>
      </c>
      <c r="M36" s="67">
        <f>((Ingresos!$E90*(1+M$14))+((Ingresos!$F90*(1+M$14))))</f>
        <v>0</v>
      </c>
      <c r="AM36" s="84"/>
    </row>
    <row r="37" spans="1:39">
      <c r="A37" s="69" t="str">
        <f>Ingresos!$C$91</f>
        <v>No aplica</v>
      </c>
      <c r="B37" s="67">
        <f>((Ingresos!$E91*(1+B$14))+((Ingresos!$F91*(1+B$14))))</f>
        <v>0</v>
      </c>
      <c r="C37" s="67">
        <f>((Ingresos!$E91*(1+C$14))+((Ingresos!$F91*(1+C$14))))</f>
        <v>0</v>
      </c>
      <c r="D37" s="67">
        <f>((Ingresos!$E91*(1+D$14))+((Ingresos!$F91*(1+D$14))))</f>
        <v>0</v>
      </c>
      <c r="E37" s="67">
        <f>((Ingresos!$E91*(1+E$14))+((Ingresos!$F91*(1+E$14))))</f>
        <v>0</v>
      </c>
      <c r="F37" s="67">
        <f>((Ingresos!$E91*(1+F$14))+((Ingresos!$F91*(1+F$14))))</f>
        <v>0</v>
      </c>
      <c r="G37" s="67">
        <f>((Ingresos!$E91*(1+G$14))+((Ingresos!$F91*(1+G$14))))</f>
        <v>0</v>
      </c>
      <c r="H37" s="67">
        <f>((Ingresos!$E91*(1+H$14))+((Ingresos!$F91*(1+H$14))))</f>
        <v>0</v>
      </c>
      <c r="I37" s="67">
        <f>((Ingresos!$E91*(1+I$14))+((Ingresos!$F91*(1+I$14))))</f>
        <v>0</v>
      </c>
      <c r="J37" s="67">
        <f>((Ingresos!$E91*(1+J$14))+((Ingresos!$F91*(1+J$14))))</f>
        <v>0</v>
      </c>
      <c r="K37" s="67">
        <f>((Ingresos!$E91*(1+K$14))+((Ingresos!$F91*(1+K$14))))</f>
        <v>0</v>
      </c>
      <c r="L37" s="67">
        <f>((Ingresos!$E91*(1+L$14))+((Ingresos!$F91*(1+L$14))))</f>
        <v>0</v>
      </c>
      <c r="M37" s="67">
        <f>((Ingresos!$E91*(1+M$14))+((Ingresos!$F91*(1+M$14))))</f>
        <v>0</v>
      </c>
      <c r="AM37" s="84"/>
    </row>
    <row r="38" spans="1:39">
      <c r="A38" s="69" t="str">
        <f>Ingresos!$C$92</f>
        <v>No aplica</v>
      </c>
      <c r="B38" s="67">
        <f>((Ingresos!$E92*(1+B$14))+((Ingresos!$F92*(1+B$14))))</f>
        <v>0</v>
      </c>
      <c r="C38" s="67">
        <f>((Ingresos!$E92*(1+C$14))+((Ingresos!$F92*(1+C$14))))</f>
        <v>0</v>
      </c>
      <c r="D38" s="67">
        <f>((Ingresos!$E92*(1+D$14))+((Ingresos!$F92*(1+D$14))))</f>
        <v>0</v>
      </c>
      <c r="E38" s="67">
        <f>((Ingresos!$E92*(1+E$14))+((Ingresos!$F92*(1+E$14))))</f>
        <v>0</v>
      </c>
      <c r="F38" s="67">
        <f>((Ingresos!$E92*(1+F$14))+((Ingresos!$F92*(1+F$14))))</f>
        <v>0</v>
      </c>
      <c r="G38" s="67">
        <f>((Ingresos!$E92*(1+G$14))+((Ingresos!$F92*(1+G$14))))</f>
        <v>0</v>
      </c>
      <c r="H38" s="67">
        <f>((Ingresos!$E92*(1+H$14))+((Ingresos!$F92*(1+H$14))))</f>
        <v>0</v>
      </c>
      <c r="I38" s="67">
        <f>((Ingresos!$E92*(1+I$14))+((Ingresos!$F92*(1+I$14))))</f>
        <v>0</v>
      </c>
      <c r="J38" s="67">
        <f>((Ingresos!$E92*(1+J$14))+((Ingresos!$F92*(1+J$14))))</f>
        <v>0</v>
      </c>
      <c r="K38" s="67">
        <f>((Ingresos!$E92*(1+K$14))+((Ingresos!$F92*(1+K$14))))</f>
        <v>0</v>
      </c>
      <c r="L38" s="67">
        <f>((Ingresos!$E92*(1+L$14))+((Ingresos!$F92*(1+L$14))))</f>
        <v>0</v>
      </c>
      <c r="M38" s="67">
        <f>((Ingresos!$E92*(1+M$14))+((Ingresos!$F92*(1+M$14))))</f>
        <v>0</v>
      </c>
      <c r="AM38" s="84"/>
    </row>
    <row r="39" spans="1:39">
      <c r="A39" s="69" t="str">
        <f>Ingresos!$C$93</f>
        <v>No aplica</v>
      </c>
      <c r="B39" s="67">
        <f>((Ingresos!$E93*(1+B$14))+((Ingresos!$F93*(1+B$14))))</f>
        <v>0</v>
      </c>
      <c r="C39" s="67">
        <f>((Ingresos!$E93*(1+C$14))+((Ingresos!$F93*(1+C$14))))</f>
        <v>0</v>
      </c>
      <c r="D39" s="67">
        <f>((Ingresos!$E93*(1+D$14))+((Ingresos!$F93*(1+D$14))))</f>
        <v>0</v>
      </c>
      <c r="E39" s="67">
        <f>((Ingresos!$E93*(1+E$14))+((Ingresos!$F93*(1+E$14))))</f>
        <v>0</v>
      </c>
      <c r="F39" s="67">
        <f>((Ingresos!$E93*(1+F$14))+((Ingresos!$F93*(1+F$14))))</f>
        <v>0</v>
      </c>
      <c r="G39" s="67">
        <f>((Ingresos!$E93*(1+G$14))+((Ingresos!$F93*(1+G$14))))</f>
        <v>0</v>
      </c>
      <c r="H39" s="67">
        <f>((Ingresos!$E93*(1+H$14))+((Ingresos!$F93*(1+H$14))))</f>
        <v>0</v>
      </c>
      <c r="I39" s="67">
        <f>((Ingresos!$E93*(1+I$14))+((Ingresos!$F93*(1+I$14))))</f>
        <v>0</v>
      </c>
      <c r="J39" s="67">
        <f>((Ingresos!$E93*(1+J$14))+((Ingresos!$F93*(1+J$14))))</f>
        <v>0</v>
      </c>
      <c r="K39" s="67">
        <f>((Ingresos!$E93*(1+K$14))+((Ingresos!$F93*(1+K$14))))</f>
        <v>0</v>
      </c>
      <c r="L39" s="67">
        <f>((Ingresos!$E93*(1+L$14))+((Ingresos!$F93*(1+L$14))))</f>
        <v>0</v>
      </c>
      <c r="M39" s="67">
        <f>((Ingresos!$E93*(1+M$14))+((Ingresos!$F93*(1+M$14))))</f>
        <v>0</v>
      </c>
      <c r="AM39" s="84"/>
    </row>
    <row r="40" spans="1:39">
      <c r="A40" s="69" t="str">
        <f>Ingresos!$C$94</f>
        <v>No aplica</v>
      </c>
      <c r="B40" s="67">
        <f>((Ingresos!$E94*(1+B$14))+((Ingresos!$F94*(1+B$14))))</f>
        <v>0</v>
      </c>
      <c r="C40" s="67">
        <f>((Ingresos!$E94*(1+C$14))+((Ingresos!$F94*(1+C$14))))</f>
        <v>0</v>
      </c>
      <c r="D40" s="67">
        <f>((Ingresos!$E94*(1+D$14))+((Ingresos!$F94*(1+D$14))))</f>
        <v>0</v>
      </c>
      <c r="E40" s="67">
        <f>((Ingresos!$E94*(1+E$14))+((Ingresos!$F94*(1+E$14))))</f>
        <v>0</v>
      </c>
      <c r="F40" s="67">
        <f>((Ingresos!$E94*(1+F$14))+((Ingresos!$F94*(1+F$14))))</f>
        <v>0</v>
      </c>
      <c r="G40" s="67">
        <f>((Ingresos!$E94*(1+G$14))+((Ingresos!$F94*(1+G$14))))</f>
        <v>0</v>
      </c>
      <c r="H40" s="67">
        <f>((Ingresos!$E94*(1+H$14))+((Ingresos!$F94*(1+H$14))))</f>
        <v>0</v>
      </c>
      <c r="I40" s="67">
        <f>((Ingresos!$E94*(1+I$14))+((Ingresos!$F94*(1+I$14))))</f>
        <v>0</v>
      </c>
      <c r="J40" s="67">
        <f>((Ingresos!$E94*(1+J$14))+((Ingresos!$F94*(1+J$14))))</f>
        <v>0</v>
      </c>
      <c r="K40" s="67">
        <f>((Ingresos!$E94*(1+K$14))+((Ingresos!$F94*(1+K$14))))</f>
        <v>0</v>
      </c>
      <c r="L40" s="67">
        <f>((Ingresos!$E94*(1+L$14))+((Ingresos!$F94*(1+L$14))))</f>
        <v>0</v>
      </c>
      <c r="M40" s="67">
        <f>((Ingresos!$E94*(1+M$14))+((Ingresos!$F94*(1+M$14))))</f>
        <v>0</v>
      </c>
      <c r="AM40" s="84"/>
    </row>
    <row r="41" spans="1:39">
      <c r="A41" s="69" t="str">
        <f>Ingresos!$C$95</f>
        <v>No aplica</v>
      </c>
      <c r="B41" s="67">
        <f>((Ingresos!$E95*(1+B$14))+((Ingresos!$F95*(1+B$14))))</f>
        <v>0</v>
      </c>
      <c r="C41" s="67">
        <f>((Ingresos!$E95*(1+C$14))+((Ingresos!$F95*(1+C$14))))</f>
        <v>0</v>
      </c>
      <c r="D41" s="67">
        <f>((Ingresos!$E95*(1+D$14))+((Ingresos!$F95*(1+D$14))))</f>
        <v>0</v>
      </c>
      <c r="E41" s="67">
        <f>((Ingresos!$E95*(1+E$14))+((Ingresos!$F95*(1+E$14))))</f>
        <v>0</v>
      </c>
      <c r="F41" s="67">
        <f>((Ingresos!$E95*(1+F$14))+((Ingresos!$F95*(1+F$14))))</f>
        <v>0</v>
      </c>
      <c r="G41" s="67">
        <f>((Ingresos!$E95*(1+G$14))+((Ingresos!$F95*(1+G$14))))</f>
        <v>0</v>
      </c>
      <c r="H41" s="67">
        <f>((Ingresos!$E95*(1+H$14))+((Ingresos!$F95*(1+H$14))))</f>
        <v>0</v>
      </c>
      <c r="I41" s="67">
        <f>((Ingresos!$E95*(1+I$14))+((Ingresos!$F95*(1+I$14))))</f>
        <v>0</v>
      </c>
      <c r="J41" s="67">
        <f>((Ingresos!$E95*(1+J$14))+((Ingresos!$F95*(1+J$14))))</f>
        <v>0</v>
      </c>
      <c r="K41" s="67">
        <f>((Ingresos!$E95*(1+K$14))+((Ingresos!$F95*(1+K$14))))</f>
        <v>0</v>
      </c>
      <c r="L41" s="67">
        <f>((Ingresos!$E95*(1+L$14))+((Ingresos!$F95*(1+L$14))))</f>
        <v>0</v>
      </c>
      <c r="M41" s="67">
        <f>((Ingresos!$E95*(1+M$14))+((Ingresos!$F95*(1+M$14))))</f>
        <v>0</v>
      </c>
      <c r="AM41" s="84"/>
    </row>
    <row r="42" spans="1:39">
      <c r="A42" s="69" t="str">
        <f>Ingresos!$C$96</f>
        <v>No aplica</v>
      </c>
      <c r="B42" s="67">
        <f>((Ingresos!$E96*(1+B$14))+((Ingresos!$F96*(1+B$14))))</f>
        <v>0</v>
      </c>
      <c r="C42" s="67">
        <f>((Ingresos!$E96*(1+C$14))+((Ingresos!$F96*(1+C$14))))</f>
        <v>0</v>
      </c>
      <c r="D42" s="67">
        <f>((Ingresos!$E96*(1+D$14))+((Ingresos!$F96*(1+D$14))))</f>
        <v>0</v>
      </c>
      <c r="E42" s="67">
        <f>((Ingresos!$E96*(1+E$14))+((Ingresos!$F96*(1+E$14))))</f>
        <v>0</v>
      </c>
      <c r="F42" s="67">
        <f>((Ingresos!$E96*(1+F$14))+((Ingresos!$F96*(1+F$14))))</f>
        <v>0</v>
      </c>
      <c r="G42" s="67">
        <f>((Ingresos!$E96*(1+G$14))+((Ingresos!$F96*(1+G$14))))</f>
        <v>0</v>
      </c>
      <c r="H42" s="67">
        <f>((Ingresos!$E96*(1+H$14))+((Ingresos!$F96*(1+H$14))))</f>
        <v>0</v>
      </c>
      <c r="I42" s="67">
        <f>((Ingresos!$E96*(1+I$14))+((Ingresos!$F96*(1+I$14))))</f>
        <v>0</v>
      </c>
      <c r="J42" s="67">
        <f>((Ingresos!$E96*(1+J$14))+((Ingresos!$F96*(1+J$14))))</f>
        <v>0</v>
      </c>
      <c r="K42" s="67">
        <f>((Ingresos!$E96*(1+K$14))+((Ingresos!$F96*(1+K$14))))</f>
        <v>0</v>
      </c>
      <c r="L42" s="67">
        <f>((Ingresos!$E96*(1+L$14))+((Ingresos!$F96*(1+L$14))))</f>
        <v>0</v>
      </c>
      <c r="M42" s="67">
        <f>((Ingresos!$E96*(1+M$14))+((Ingresos!$F96*(1+M$14))))</f>
        <v>0</v>
      </c>
      <c r="AM42" s="84"/>
    </row>
    <row r="43" spans="1:39">
      <c r="A43" s="69" t="str">
        <f>Ingresos!$C$97</f>
        <v>No aplica</v>
      </c>
      <c r="B43" s="67">
        <f>((Ingresos!$E97*(1+B$14))+((Ingresos!$F97*(1+B$14))))</f>
        <v>0</v>
      </c>
      <c r="C43" s="67">
        <f>((Ingresos!$E97*(1+C$14))+((Ingresos!$F97*(1+C$14))))</f>
        <v>0</v>
      </c>
      <c r="D43" s="67">
        <f>((Ingresos!$E97*(1+D$14))+((Ingresos!$F97*(1+D$14))))</f>
        <v>0</v>
      </c>
      <c r="E43" s="67">
        <f>((Ingresos!$E97*(1+E$14))+((Ingresos!$F97*(1+E$14))))</f>
        <v>0</v>
      </c>
      <c r="F43" s="67">
        <f>((Ingresos!$E97*(1+F$14))+((Ingresos!$F97*(1+F$14))))</f>
        <v>0</v>
      </c>
      <c r="G43" s="67">
        <f>((Ingresos!$E97*(1+G$14))+((Ingresos!$F97*(1+G$14))))</f>
        <v>0</v>
      </c>
      <c r="H43" s="67">
        <f>((Ingresos!$E97*(1+H$14))+((Ingresos!$F97*(1+H$14))))</f>
        <v>0</v>
      </c>
      <c r="I43" s="67">
        <f>((Ingresos!$E97*(1+I$14))+((Ingresos!$F97*(1+I$14))))</f>
        <v>0</v>
      </c>
      <c r="J43" s="67">
        <f>((Ingresos!$E97*(1+J$14))+((Ingresos!$F97*(1+J$14))))</f>
        <v>0</v>
      </c>
      <c r="K43" s="67">
        <f>((Ingresos!$E97*(1+K$14))+((Ingresos!$F97*(1+K$14))))</f>
        <v>0</v>
      </c>
      <c r="L43" s="67">
        <f>((Ingresos!$E97*(1+L$14))+((Ingresos!$F97*(1+L$14))))</f>
        <v>0</v>
      </c>
      <c r="M43" s="67">
        <f>((Ingresos!$E97*(1+M$14))+((Ingresos!$F97*(1+M$14))))</f>
        <v>0</v>
      </c>
      <c r="AM43" s="84"/>
    </row>
    <row r="44" spans="1:39">
      <c r="A44" s="69" t="str">
        <f>Ingresos!$C$98</f>
        <v>No aplica</v>
      </c>
      <c r="B44" s="67">
        <f>((Ingresos!$E98*(1+B$14))+((Ingresos!$F98*(1+B$14))))</f>
        <v>0</v>
      </c>
      <c r="C44" s="67">
        <f>((Ingresos!$E98*(1+C$14))+((Ingresos!$F98*(1+C$14))))</f>
        <v>0</v>
      </c>
      <c r="D44" s="67">
        <f>((Ingresos!$E98*(1+D$14))+((Ingresos!$F98*(1+D$14))))</f>
        <v>0</v>
      </c>
      <c r="E44" s="67">
        <f>((Ingresos!$E98*(1+E$14))+((Ingresos!$F98*(1+E$14))))</f>
        <v>0</v>
      </c>
      <c r="F44" s="67">
        <f>((Ingresos!$E98*(1+F$14))+((Ingresos!$F98*(1+F$14))))</f>
        <v>0</v>
      </c>
      <c r="G44" s="67">
        <f>((Ingresos!$E98*(1+G$14))+((Ingresos!$F98*(1+G$14))))</f>
        <v>0</v>
      </c>
      <c r="H44" s="67">
        <f>((Ingresos!$E98*(1+H$14))+((Ingresos!$F98*(1+H$14))))</f>
        <v>0</v>
      </c>
      <c r="I44" s="67">
        <f>((Ingresos!$E98*(1+I$14))+((Ingresos!$F98*(1+I$14))))</f>
        <v>0</v>
      </c>
      <c r="J44" s="67">
        <f>((Ingresos!$E98*(1+J$14))+((Ingresos!$F98*(1+J$14))))</f>
        <v>0</v>
      </c>
      <c r="K44" s="67">
        <f>((Ingresos!$E98*(1+K$14))+((Ingresos!$F98*(1+K$14))))</f>
        <v>0</v>
      </c>
      <c r="L44" s="67">
        <f>((Ingresos!$E98*(1+L$14))+((Ingresos!$F98*(1+L$14))))</f>
        <v>0</v>
      </c>
      <c r="M44" s="67">
        <f>((Ingresos!$E98*(1+M$14))+((Ingresos!$F98*(1+M$14))))</f>
        <v>0</v>
      </c>
    </row>
    <row r="45" spans="1:39">
      <c r="A45" s="69" t="str">
        <f>Ingresos!$C$99</f>
        <v>No aplica</v>
      </c>
      <c r="B45" s="67">
        <f>((Ingresos!$E99*(1+B$14))+((Ingresos!$F99*(1+B$14))))</f>
        <v>0</v>
      </c>
      <c r="C45" s="67">
        <f>((Ingresos!$E99*(1+C$14))+((Ingresos!$F99*(1+C$14))))</f>
        <v>0</v>
      </c>
      <c r="D45" s="67">
        <f>((Ingresos!$E99*(1+D$14))+((Ingresos!$F99*(1+D$14))))</f>
        <v>0</v>
      </c>
      <c r="E45" s="67">
        <f>((Ingresos!$E99*(1+E$14))+((Ingresos!$F99*(1+E$14))))</f>
        <v>0</v>
      </c>
      <c r="F45" s="67">
        <f>((Ingresos!$E99*(1+F$14))+((Ingresos!$F99*(1+F$14))))</f>
        <v>0</v>
      </c>
      <c r="G45" s="67">
        <f>((Ingresos!$E99*(1+G$14))+((Ingresos!$F99*(1+G$14))))</f>
        <v>0</v>
      </c>
      <c r="H45" s="67">
        <f>((Ingresos!$E99*(1+H$14))+((Ingresos!$F99*(1+H$14))))</f>
        <v>0</v>
      </c>
      <c r="I45" s="67">
        <f>((Ingresos!$E99*(1+I$14))+((Ingresos!$F99*(1+I$14))))</f>
        <v>0</v>
      </c>
      <c r="J45" s="67">
        <f>((Ingresos!$E99*(1+J$14))+((Ingresos!$F99*(1+J$14))))</f>
        <v>0</v>
      </c>
      <c r="K45" s="67">
        <f>((Ingresos!$E99*(1+K$14))+((Ingresos!$F99*(1+K$14))))</f>
        <v>0</v>
      </c>
      <c r="L45" s="67">
        <f>((Ingresos!$E99*(1+L$14))+((Ingresos!$F99*(1+L$14))))</f>
        <v>0</v>
      </c>
      <c r="M45" s="67">
        <f>((Ingresos!$E99*(1+M$14))+((Ingresos!$F99*(1+M$14))))</f>
        <v>0</v>
      </c>
    </row>
    <row r="46" spans="1:39" s="79" customFormat="1" ht="10.5">
      <c r="A46" s="77" t="s">
        <v>134</v>
      </c>
      <c r="B46" s="78">
        <f>SUM(B36:B45)</f>
        <v>0</v>
      </c>
      <c r="C46" s="78">
        <f t="shared" ref="C46:M46" si="10">SUM(C36:C45)</f>
        <v>0</v>
      </c>
      <c r="D46" s="78">
        <f t="shared" si="10"/>
        <v>0</v>
      </c>
      <c r="E46" s="78">
        <f t="shared" si="10"/>
        <v>0</v>
      </c>
      <c r="F46" s="78">
        <f t="shared" si="10"/>
        <v>0</v>
      </c>
      <c r="G46" s="78">
        <f t="shared" si="10"/>
        <v>0</v>
      </c>
      <c r="H46" s="78">
        <f t="shared" si="10"/>
        <v>0</v>
      </c>
      <c r="I46" s="78">
        <f t="shared" si="10"/>
        <v>0</v>
      </c>
      <c r="J46" s="78">
        <f t="shared" si="10"/>
        <v>0</v>
      </c>
      <c r="K46" s="78">
        <f t="shared" si="10"/>
        <v>0</v>
      </c>
      <c r="L46" s="78">
        <f t="shared" si="10"/>
        <v>0</v>
      </c>
      <c r="M46" s="78">
        <f t="shared" si="10"/>
        <v>0</v>
      </c>
    </row>
    <row r="47" spans="1:39" s="79" customFormat="1" ht="10.5">
      <c r="A47" s="77" t="s">
        <v>135</v>
      </c>
      <c r="B47" s="78">
        <f>B46+B35</f>
        <v>0</v>
      </c>
      <c r="C47" s="78">
        <f t="shared" ref="C47:M47" si="11">C46+C35</f>
        <v>0</v>
      </c>
      <c r="D47" s="78">
        <f t="shared" si="11"/>
        <v>0</v>
      </c>
      <c r="E47" s="78">
        <f t="shared" si="11"/>
        <v>0</v>
      </c>
      <c r="F47" s="78">
        <f t="shared" si="11"/>
        <v>0</v>
      </c>
      <c r="G47" s="78">
        <f t="shared" si="11"/>
        <v>0</v>
      </c>
      <c r="H47" s="78">
        <f t="shared" si="11"/>
        <v>0</v>
      </c>
      <c r="I47" s="78">
        <f t="shared" si="11"/>
        <v>0</v>
      </c>
      <c r="J47" s="78">
        <f t="shared" si="11"/>
        <v>0</v>
      </c>
      <c r="K47" s="78">
        <f t="shared" si="11"/>
        <v>0</v>
      </c>
      <c r="L47" s="78">
        <f t="shared" si="11"/>
        <v>0</v>
      </c>
      <c r="M47" s="78">
        <f t="shared" si="11"/>
        <v>0</v>
      </c>
    </row>
    <row r="48" spans="1:39">
      <c r="A48" s="70" t="s">
        <v>130</v>
      </c>
      <c r="B48" s="74"/>
      <c r="C48" s="73"/>
      <c r="D48" s="73"/>
      <c r="F48" s="71"/>
      <c r="G48" s="71"/>
    </row>
    <row r="49" spans="1:13">
      <c r="A49" s="69" t="str">
        <f>Ingresos!$C$78</f>
        <v>No aplica</v>
      </c>
      <c r="B49" s="67">
        <f>((Ingresos!$G78*(1+B$15))+((Ingresos!$H78*(1+B$15))+((Ingresos!$I78*(1+B$15))+((Ingresos!$J78*(1+B$15))))))</f>
        <v>0</v>
      </c>
      <c r="C49" s="67">
        <f>((Ingresos!$G78*(1+C$15))+((Ingresos!$H78*(1+C$15))+((Ingresos!$I78*(1+C$15))+((Ingresos!$J78*(1+C$15))))))</f>
        <v>0</v>
      </c>
      <c r="D49" s="67">
        <f>((Ingresos!$G78*(1+D$15))+((Ingresos!$H78*(1+D$15))+((Ingresos!$I78*(1+D$15))+((Ingresos!$J78*(1+D$15))))))</f>
        <v>0</v>
      </c>
      <c r="E49" s="67">
        <f>((Ingresos!$G78*(1+E$15))+((Ingresos!$H78*(1+E$15))+((Ingresos!$I78*(1+E$15))+((Ingresos!$J78*(1+E$15))))))</f>
        <v>0</v>
      </c>
      <c r="F49" s="67">
        <f>((Ingresos!$G78*(1+F$15))+((Ingresos!$H78*(1+F$15))+((Ingresos!$I78*(1+F$15))+((Ingresos!$J78*(1+F$15))))))</f>
        <v>0</v>
      </c>
      <c r="G49" s="67">
        <f>((Ingresos!$G78*(1+G$15))+((Ingresos!$H78*(1+G$15))+((Ingresos!$I78*(1+G$15))+((Ingresos!$J78*(1+G$15))))))</f>
        <v>0</v>
      </c>
      <c r="H49" s="67">
        <f>((Ingresos!$G78*(1+H$15))+((Ingresos!$H78*(1+H$15))+((Ingresos!$I78*(1+H$15))+((Ingresos!$J78*(1+H$15))))))</f>
        <v>0</v>
      </c>
      <c r="I49" s="67">
        <f>((Ingresos!$G78*(1+I$15))+((Ingresos!$H78*(1+I$15))+((Ingresos!$I78*(1+I$15))+((Ingresos!$J78*(1+I$15))))))</f>
        <v>0</v>
      </c>
      <c r="J49" s="67">
        <f>((Ingresos!$G78*(1+J$15))+((Ingresos!$H78*(1+J$15))+((Ingresos!$I78*(1+J$15))+((Ingresos!$J78*(1+J$15))))))</f>
        <v>0</v>
      </c>
      <c r="K49" s="67">
        <f>((Ingresos!$G78*(1+K$15))+((Ingresos!$H78*(1+K$15))+((Ingresos!$I78*(1+K$15))+((Ingresos!$J78*(1+K$15))))))</f>
        <v>0</v>
      </c>
      <c r="L49" s="67">
        <f>((Ingresos!$G78*(1+L$15))+((Ingresos!$H78*(1+L$15))+((Ingresos!$I78*(1+L$15))+((Ingresos!$J78*(1+L$15))))))</f>
        <v>0</v>
      </c>
      <c r="M49" s="67">
        <f>((Ingresos!$G78*(1+M$15))+((Ingresos!$H78*(1+M$15))+((Ingresos!$I78*(1+M$15))+((Ingresos!$J78*(1+M$15))))))</f>
        <v>0</v>
      </c>
    </row>
    <row r="50" spans="1:13">
      <c r="A50" s="69" t="str">
        <f>Ingresos!$C$79</f>
        <v>No aplica</v>
      </c>
      <c r="B50" s="67">
        <f>((Ingresos!$G79*(1+B$15))+((Ingresos!$H79*(1+B$15))+((Ingresos!$I79*(1+B$15))+((Ingresos!$J79*(1+B$15))))))</f>
        <v>0</v>
      </c>
      <c r="C50" s="67">
        <f>((Ingresos!$G79*(1+C$15))+((Ingresos!$H79*(1+C$15))+((Ingresos!$I79*(1+C$15))+((Ingresos!$J79*(1+C$15))))))</f>
        <v>0</v>
      </c>
      <c r="D50" s="67">
        <f>((Ingresos!$G79*(1+D$15))+((Ingresos!$H79*(1+D$15))+((Ingresos!$I79*(1+D$15))+((Ingresos!$J79*(1+D$15))))))</f>
        <v>0</v>
      </c>
      <c r="E50" s="67">
        <f>((Ingresos!$G79*(1+E$15))+((Ingresos!$H79*(1+E$15))+((Ingresos!$I79*(1+E$15))+((Ingresos!$J79*(1+E$15))))))</f>
        <v>0</v>
      </c>
      <c r="F50" s="67">
        <f>((Ingresos!$G79*(1+F$15))+((Ingresos!$H79*(1+F$15))+((Ingresos!$I79*(1+F$15))+((Ingresos!$J79*(1+F$15))))))</f>
        <v>0</v>
      </c>
      <c r="G50" s="67">
        <f>((Ingresos!$G79*(1+G$15))+((Ingresos!$H79*(1+G$15))+((Ingresos!$I79*(1+G$15))+((Ingresos!$J79*(1+G$15))))))</f>
        <v>0</v>
      </c>
      <c r="H50" s="67">
        <f>((Ingresos!$G79*(1+H$15))+((Ingresos!$H79*(1+H$15))+((Ingresos!$I79*(1+H$15))+((Ingresos!$J79*(1+H$15))))))</f>
        <v>0</v>
      </c>
      <c r="I50" s="67">
        <f>((Ingresos!$G79*(1+I$15))+((Ingresos!$H79*(1+I$15))+((Ingresos!$I79*(1+I$15))+((Ingresos!$J79*(1+I$15))))))</f>
        <v>0</v>
      </c>
      <c r="J50" s="67">
        <f>((Ingresos!$G79*(1+J$15))+((Ingresos!$H79*(1+J$15))+((Ingresos!$I79*(1+J$15))+((Ingresos!$J79*(1+J$15))))))</f>
        <v>0</v>
      </c>
      <c r="K50" s="67">
        <f>((Ingresos!$G79*(1+K$15))+((Ingresos!$H79*(1+K$15))+((Ingresos!$I79*(1+K$15))+((Ingresos!$J79*(1+K$15))))))</f>
        <v>0</v>
      </c>
      <c r="L50" s="67">
        <f>((Ingresos!$G79*(1+L$15))+((Ingresos!$H79*(1+L$15))+((Ingresos!$I79*(1+L$15))+((Ingresos!$J79*(1+L$15))))))</f>
        <v>0</v>
      </c>
      <c r="M50" s="67">
        <f>((Ingresos!$G79*(1+M$15))+((Ingresos!$H79*(1+M$15))+((Ingresos!$I79*(1+M$15))+((Ingresos!$J79*(1+M$15))))))</f>
        <v>0</v>
      </c>
    </row>
    <row r="51" spans="1:13">
      <c r="A51" s="69" t="str">
        <f>Ingresos!$C$80</f>
        <v>No aplica</v>
      </c>
      <c r="B51" s="67">
        <f>((Ingresos!$G80*(1+B$15))+((Ingresos!$H80*(1+B$15))+((Ingresos!$I80*(1+B$15))+((Ingresos!$J80*(1+B$15))))))</f>
        <v>0</v>
      </c>
      <c r="C51" s="67">
        <f>((Ingresos!$G80*(1+C$15))+((Ingresos!$H80*(1+C$15))+((Ingresos!$I80*(1+C$15))+((Ingresos!$J80*(1+C$15))))))</f>
        <v>0</v>
      </c>
      <c r="D51" s="67">
        <f>((Ingresos!$G80*(1+D$15))+((Ingresos!$H80*(1+D$15))+((Ingresos!$I80*(1+D$15))+((Ingresos!$J80*(1+D$15))))))</f>
        <v>0</v>
      </c>
      <c r="E51" s="67">
        <f>((Ingresos!$G80*(1+E$15))+((Ingresos!$H80*(1+E$15))+((Ingresos!$I80*(1+E$15))+((Ingresos!$J80*(1+E$15))))))</f>
        <v>0</v>
      </c>
      <c r="F51" s="67">
        <f>((Ingresos!$G80*(1+F$15))+((Ingresos!$H80*(1+F$15))+((Ingresos!$I80*(1+F$15))+((Ingresos!$J80*(1+F$15))))))</f>
        <v>0</v>
      </c>
      <c r="G51" s="67">
        <f>((Ingresos!$G80*(1+G$15))+((Ingresos!$H80*(1+G$15))+((Ingresos!$I80*(1+G$15))+((Ingresos!$J80*(1+G$15))))))</f>
        <v>0</v>
      </c>
      <c r="H51" s="67">
        <f>((Ingresos!$G80*(1+H$15))+((Ingresos!$H80*(1+H$15))+((Ingresos!$I80*(1+H$15))+((Ingresos!$J80*(1+H$15))))))</f>
        <v>0</v>
      </c>
      <c r="I51" s="67">
        <f>((Ingresos!$G80*(1+I$15))+((Ingresos!$H80*(1+I$15))+((Ingresos!$I80*(1+I$15))+((Ingresos!$J80*(1+I$15))))))</f>
        <v>0</v>
      </c>
      <c r="J51" s="67">
        <f>((Ingresos!$G80*(1+J$15))+((Ingresos!$H80*(1+J$15))+((Ingresos!$I80*(1+J$15))+((Ingresos!$J80*(1+J$15))))))</f>
        <v>0</v>
      </c>
      <c r="K51" s="67">
        <f>((Ingresos!$G80*(1+K$15))+((Ingresos!$H80*(1+K$15))+((Ingresos!$I80*(1+K$15))+((Ingresos!$J80*(1+K$15))))))</f>
        <v>0</v>
      </c>
      <c r="L51" s="67">
        <f>((Ingresos!$G80*(1+L$15))+((Ingresos!$H80*(1+L$15))+((Ingresos!$I80*(1+L$15))+((Ingresos!$J80*(1+L$15))))))</f>
        <v>0</v>
      </c>
      <c r="M51" s="67">
        <f>((Ingresos!$G80*(1+M$15))+((Ingresos!$H80*(1+M$15))+((Ingresos!$I80*(1+M$15))+((Ingresos!$J80*(1+M$15))))))</f>
        <v>0</v>
      </c>
    </row>
    <row r="52" spans="1:13">
      <c r="A52" s="69" t="str">
        <f>Ingresos!$C$81</f>
        <v>No aplica</v>
      </c>
      <c r="B52" s="67">
        <f>((Ingresos!$G81*(1+B$15))+((Ingresos!$H81*(1+B$15))+((Ingresos!$I81*(1+B$15))+((Ingresos!$J81*(1+B$15))))))</f>
        <v>0</v>
      </c>
      <c r="C52" s="67">
        <f>((Ingresos!$G81*(1+C$15))+((Ingresos!$H81*(1+C$15))+((Ingresos!$I81*(1+C$15))+((Ingresos!$J81*(1+C$15))))))</f>
        <v>0</v>
      </c>
      <c r="D52" s="67">
        <f>((Ingresos!$G81*(1+D$15))+((Ingresos!$H81*(1+D$15))+((Ingresos!$I81*(1+D$15))+((Ingresos!$J81*(1+D$15))))))</f>
        <v>0</v>
      </c>
      <c r="E52" s="67">
        <f>((Ingresos!$G81*(1+E$15))+((Ingresos!$H81*(1+E$15))+((Ingresos!$I81*(1+E$15))+((Ingresos!$J81*(1+E$15))))))</f>
        <v>0</v>
      </c>
      <c r="F52" s="67">
        <f>((Ingresos!$G81*(1+F$15))+((Ingresos!$H81*(1+F$15))+((Ingresos!$I81*(1+F$15))+((Ingresos!$J81*(1+F$15))))))</f>
        <v>0</v>
      </c>
      <c r="G52" s="67">
        <f>((Ingresos!$G81*(1+G$15))+((Ingresos!$H81*(1+G$15))+((Ingresos!$I81*(1+G$15))+((Ingresos!$J81*(1+G$15))))))</f>
        <v>0</v>
      </c>
      <c r="H52" s="67">
        <f>((Ingresos!$G81*(1+H$15))+((Ingresos!$H81*(1+H$15))+((Ingresos!$I81*(1+H$15))+((Ingresos!$J81*(1+H$15))))))</f>
        <v>0</v>
      </c>
      <c r="I52" s="67">
        <f>((Ingresos!$G81*(1+I$15))+((Ingresos!$H81*(1+I$15))+((Ingresos!$I81*(1+I$15))+((Ingresos!$J81*(1+I$15))))))</f>
        <v>0</v>
      </c>
      <c r="J52" s="67">
        <f>((Ingresos!$G81*(1+J$15))+((Ingresos!$H81*(1+J$15))+((Ingresos!$I81*(1+J$15))+((Ingresos!$J81*(1+J$15))))))</f>
        <v>0</v>
      </c>
      <c r="K52" s="67">
        <f>((Ingresos!$G81*(1+K$15))+((Ingresos!$H81*(1+K$15))+((Ingresos!$I81*(1+K$15))+((Ingresos!$J81*(1+K$15))))))</f>
        <v>0</v>
      </c>
      <c r="L52" s="67">
        <f>((Ingresos!$G81*(1+L$15))+((Ingresos!$H81*(1+L$15))+((Ingresos!$I81*(1+L$15))+((Ingresos!$J81*(1+L$15))))))</f>
        <v>0</v>
      </c>
      <c r="M52" s="67">
        <f>((Ingresos!$G81*(1+M$15))+((Ingresos!$H81*(1+M$15))+((Ingresos!$I81*(1+M$15))+((Ingresos!$J81*(1+M$15))))))</f>
        <v>0</v>
      </c>
    </row>
    <row r="53" spans="1:13">
      <c r="A53" s="69" t="str">
        <f>Ingresos!$C$82</f>
        <v>No aplica</v>
      </c>
      <c r="B53" s="67">
        <f>((Ingresos!$G82*(1+B$15))+((Ingresos!$H82*(1+B$15))+((Ingresos!$I82*(1+B$15))+((Ingresos!$J82*(1+B$15))))))</f>
        <v>0</v>
      </c>
      <c r="C53" s="67">
        <f>((Ingresos!$G82*(1+C$15))+((Ingresos!$H82*(1+C$15))+((Ingresos!$I82*(1+C$15))+((Ingresos!$J82*(1+C$15))))))</f>
        <v>0</v>
      </c>
      <c r="D53" s="67">
        <f>((Ingresos!$G82*(1+D$15))+((Ingresos!$H82*(1+D$15))+((Ingresos!$I82*(1+D$15))+((Ingresos!$J82*(1+D$15))))))</f>
        <v>0</v>
      </c>
      <c r="E53" s="67">
        <f>((Ingresos!$G82*(1+E$15))+((Ingresos!$H82*(1+E$15))+((Ingresos!$I82*(1+E$15))+((Ingresos!$J82*(1+E$15))))))</f>
        <v>0</v>
      </c>
      <c r="F53" s="67">
        <f>((Ingresos!$G82*(1+F$15))+((Ingresos!$H82*(1+F$15))+((Ingresos!$I82*(1+F$15))+((Ingresos!$J82*(1+F$15))))))</f>
        <v>0</v>
      </c>
      <c r="G53" s="67">
        <f>((Ingresos!$G82*(1+G$15))+((Ingresos!$H82*(1+G$15))+((Ingresos!$I82*(1+G$15))+((Ingresos!$J82*(1+G$15))))))</f>
        <v>0</v>
      </c>
      <c r="H53" s="67">
        <f>((Ingresos!$G82*(1+H$15))+((Ingresos!$H82*(1+H$15))+((Ingresos!$I82*(1+H$15))+((Ingresos!$J82*(1+H$15))))))</f>
        <v>0</v>
      </c>
      <c r="I53" s="67">
        <f>((Ingresos!$G82*(1+I$15))+((Ingresos!$H82*(1+I$15))+((Ingresos!$I82*(1+I$15))+((Ingresos!$J82*(1+I$15))))))</f>
        <v>0</v>
      </c>
      <c r="J53" s="67">
        <f>((Ingresos!$G82*(1+J$15))+((Ingresos!$H82*(1+J$15))+((Ingresos!$I82*(1+J$15))+((Ingresos!$J82*(1+J$15))))))</f>
        <v>0</v>
      </c>
      <c r="K53" s="67">
        <f>((Ingresos!$G82*(1+K$15))+((Ingresos!$H82*(1+K$15))+((Ingresos!$I82*(1+K$15))+((Ingresos!$J82*(1+K$15))))))</f>
        <v>0</v>
      </c>
      <c r="L53" s="67">
        <f>((Ingresos!$G82*(1+L$15))+((Ingresos!$H82*(1+L$15))+((Ingresos!$I82*(1+L$15))+((Ingresos!$J82*(1+L$15))))))</f>
        <v>0</v>
      </c>
      <c r="M53" s="67">
        <f>((Ingresos!$G82*(1+M$15))+((Ingresos!$H82*(1+M$15))+((Ingresos!$I82*(1+M$15))+((Ingresos!$J82*(1+M$15))))))</f>
        <v>0</v>
      </c>
    </row>
    <row r="54" spans="1:13">
      <c r="A54" s="69" t="str">
        <f>Ingresos!$C$83</f>
        <v>No aplica</v>
      </c>
      <c r="B54" s="67">
        <f>((Ingresos!$G83*(1+B$15))+((Ingresos!$H83*(1+B$15))+((Ingresos!$I83*(1+B$15))+((Ingresos!$J83*(1+B$15))))))</f>
        <v>0</v>
      </c>
      <c r="C54" s="67">
        <f>((Ingresos!$G83*(1+C$15))+((Ingresos!$H83*(1+C$15))+((Ingresos!$I83*(1+C$15))+((Ingresos!$J83*(1+C$15))))))</f>
        <v>0</v>
      </c>
      <c r="D54" s="67">
        <f>((Ingresos!$G83*(1+D$15))+((Ingresos!$H83*(1+D$15))+((Ingresos!$I83*(1+D$15))+((Ingresos!$J83*(1+D$15))))))</f>
        <v>0</v>
      </c>
      <c r="E54" s="67">
        <f>((Ingresos!$G83*(1+E$15))+((Ingresos!$H83*(1+E$15))+((Ingresos!$I83*(1+E$15))+((Ingresos!$J83*(1+E$15))))))</f>
        <v>0</v>
      </c>
      <c r="F54" s="67">
        <f>((Ingresos!$G83*(1+F$15))+((Ingresos!$H83*(1+F$15))+((Ingresos!$I83*(1+F$15))+((Ingresos!$J83*(1+F$15))))))</f>
        <v>0</v>
      </c>
      <c r="G54" s="67">
        <f>((Ingresos!$G83*(1+G$15))+((Ingresos!$H83*(1+G$15))+((Ingresos!$I83*(1+G$15))+((Ingresos!$J83*(1+G$15))))))</f>
        <v>0</v>
      </c>
      <c r="H54" s="67">
        <f>((Ingresos!$G83*(1+H$15))+((Ingresos!$H83*(1+H$15))+((Ingresos!$I83*(1+H$15))+((Ingresos!$J83*(1+H$15))))))</f>
        <v>0</v>
      </c>
      <c r="I54" s="67">
        <f>((Ingresos!$G83*(1+I$15))+((Ingresos!$H83*(1+I$15))+((Ingresos!$I83*(1+I$15))+((Ingresos!$J83*(1+I$15))))))</f>
        <v>0</v>
      </c>
      <c r="J54" s="67">
        <f>((Ingresos!$G83*(1+J$15))+((Ingresos!$H83*(1+J$15))+((Ingresos!$I83*(1+J$15))+((Ingresos!$J83*(1+J$15))))))</f>
        <v>0</v>
      </c>
      <c r="K54" s="67">
        <f>((Ingresos!$G83*(1+K$15))+((Ingresos!$H83*(1+K$15))+((Ingresos!$I83*(1+K$15))+((Ingresos!$J83*(1+K$15))))))</f>
        <v>0</v>
      </c>
      <c r="L54" s="67">
        <f>((Ingresos!$G83*(1+L$15))+((Ingresos!$H83*(1+L$15))+((Ingresos!$I83*(1+L$15))+((Ingresos!$J83*(1+L$15))))))</f>
        <v>0</v>
      </c>
      <c r="M54" s="67">
        <f>((Ingresos!$G83*(1+M$15))+((Ingresos!$H83*(1+M$15))+((Ingresos!$I83*(1+M$15))+((Ingresos!$J83*(1+M$15))))))</f>
        <v>0</v>
      </c>
    </row>
    <row r="55" spans="1:13">
      <c r="A55" s="69" t="str">
        <f>Ingresos!$C$84</f>
        <v>No aplica</v>
      </c>
      <c r="B55" s="67">
        <f>((Ingresos!$G84*(1+B$15))+((Ingresos!$H84*(1+B$15))+((Ingresos!$I84*(1+B$15))+((Ingresos!$J84*(1+B$15))))))</f>
        <v>0</v>
      </c>
      <c r="C55" s="67">
        <f>((Ingresos!$G84*(1+C$15))+((Ingresos!$H84*(1+C$15))+((Ingresos!$I84*(1+C$15))+((Ingresos!$J84*(1+C$15))))))</f>
        <v>0</v>
      </c>
      <c r="D55" s="67">
        <f>((Ingresos!$G84*(1+D$15))+((Ingresos!$H84*(1+D$15))+((Ingresos!$I84*(1+D$15))+((Ingresos!$J84*(1+D$15))))))</f>
        <v>0</v>
      </c>
      <c r="E55" s="67">
        <f>((Ingresos!$G84*(1+E$15))+((Ingresos!$H84*(1+E$15))+((Ingresos!$I84*(1+E$15))+((Ingresos!$J84*(1+E$15))))))</f>
        <v>0</v>
      </c>
      <c r="F55" s="67">
        <f>((Ingresos!$G84*(1+F$15))+((Ingresos!$H84*(1+F$15))+((Ingresos!$I84*(1+F$15))+((Ingresos!$J84*(1+F$15))))))</f>
        <v>0</v>
      </c>
      <c r="G55" s="67">
        <f>((Ingresos!$G84*(1+G$15))+((Ingresos!$H84*(1+G$15))+((Ingresos!$I84*(1+G$15))+((Ingresos!$J84*(1+G$15))))))</f>
        <v>0</v>
      </c>
      <c r="H55" s="67">
        <f>((Ingresos!$G84*(1+H$15))+((Ingresos!$H84*(1+H$15))+((Ingresos!$I84*(1+H$15))+((Ingresos!$J84*(1+H$15))))))</f>
        <v>0</v>
      </c>
      <c r="I55" s="67">
        <f>((Ingresos!$G84*(1+I$15))+((Ingresos!$H84*(1+I$15))+((Ingresos!$I84*(1+I$15))+((Ingresos!$J84*(1+I$15))))))</f>
        <v>0</v>
      </c>
      <c r="J55" s="67">
        <f>((Ingresos!$G84*(1+J$15))+((Ingresos!$H84*(1+J$15))+((Ingresos!$I84*(1+J$15))+((Ingresos!$J84*(1+J$15))))))</f>
        <v>0</v>
      </c>
      <c r="K55" s="67">
        <f>((Ingresos!$G84*(1+K$15))+((Ingresos!$H84*(1+K$15))+((Ingresos!$I84*(1+K$15))+((Ingresos!$J84*(1+K$15))))))</f>
        <v>0</v>
      </c>
      <c r="L55" s="67">
        <f>((Ingresos!$G84*(1+L$15))+((Ingresos!$H84*(1+L$15))+((Ingresos!$I84*(1+L$15))+((Ingresos!$J84*(1+L$15))))))</f>
        <v>0</v>
      </c>
      <c r="M55" s="67">
        <f>((Ingresos!$G84*(1+M$15))+((Ingresos!$H84*(1+M$15))+((Ingresos!$I84*(1+M$15))+((Ingresos!$J84*(1+M$15))))))</f>
        <v>0</v>
      </c>
    </row>
    <row r="56" spans="1:13">
      <c r="A56" s="69" t="str">
        <f>Ingresos!$C$85</f>
        <v>No aplica</v>
      </c>
      <c r="B56" s="67">
        <f>((Ingresos!$G85*(1+B$15))+((Ingresos!$H85*(1+B$15))+((Ingresos!$I85*(1+B$15))+((Ingresos!$J85*(1+B$15))))))</f>
        <v>0</v>
      </c>
      <c r="C56" s="67">
        <f>((Ingresos!$G85*(1+C$15))+((Ingresos!$H85*(1+C$15))+((Ingresos!$I85*(1+C$15))+((Ingresos!$J85*(1+C$15))))))</f>
        <v>0</v>
      </c>
      <c r="D56" s="67">
        <f>((Ingresos!$G85*(1+D$15))+((Ingresos!$H85*(1+D$15))+((Ingresos!$I85*(1+D$15))+((Ingresos!$J85*(1+D$15))))))</f>
        <v>0</v>
      </c>
      <c r="E56" s="67">
        <f>((Ingresos!$G85*(1+E$15))+((Ingresos!$H85*(1+E$15))+((Ingresos!$I85*(1+E$15))+((Ingresos!$J85*(1+E$15))))))</f>
        <v>0</v>
      </c>
      <c r="F56" s="67">
        <f>((Ingresos!$G85*(1+F$15))+((Ingresos!$H85*(1+F$15))+((Ingresos!$I85*(1+F$15))+((Ingresos!$J85*(1+F$15))))))</f>
        <v>0</v>
      </c>
      <c r="G56" s="67">
        <f>((Ingresos!$G85*(1+G$15))+((Ingresos!$H85*(1+G$15))+((Ingresos!$I85*(1+G$15))+((Ingresos!$J85*(1+G$15))))))</f>
        <v>0</v>
      </c>
      <c r="H56" s="67">
        <f>((Ingresos!$G85*(1+H$15))+((Ingresos!$H85*(1+H$15))+((Ingresos!$I85*(1+H$15))+((Ingresos!$J85*(1+H$15))))))</f>
        <v>0</v>
      </c>
      <c r="I56" s="67">
        <f>((Ingresos!$G85*(1+I$15))+((Ingresos!$H85*(1+I$15))+((Ingresos!$I85*(1+I$15))+((Ingresos!$J85*(1+I$15))))))</f>
        <v>0</v>
      </c>
      <c r="J56" s="67">
        <f>((Ingresos!$G85*(1+J$15))+((Ingresos!$H85*(1+J$15))+((Ingresos!$I85*(1+J$15))+((Ingresos!$J85*(1+J$15))))))</f>
        <v>0</v>
      </c>
      <c r="K56" s="67">
        <f>((Ingresos!$G85*(1+K$15))+((Ingresos!$H85*(1+K$15))+((Ingresos!$I85*(1+K$15))+((Ingresos!$J85*(1+K$15))))))</f>
        <v>0</v>
      </c>
      <c r="L56" s="67">
        <f>((Ingresos!$G85*(1+L$15))+((Ingresos!$H85*(1+L$15))+((Ingresos!$I85*(1+L$15))+((Ingresos!$J85*(1+L$15))))))</f>
        <v>0</v>
      </c>
      <c r="M56" s="67">
        <f>((Ingresos!$G85*(1+M$15))+((Ingresos!$H85*(1+M$15))+((Ingresos!$I85*(1+M$15))+((Ingresos!$J85*(1+M$15))))))</f>
        <v>0</v>
      </c>
    </row>
    <row r="57" spans="1:13">
      <c r="A57" s="69" t="str">
        <f>Ingresos!$C$86</f>
        <v>No aplica</v>
      </c>
      <c r="B57" s="67">
        <f>((Ingresos!$G86*(1+B$15))+((Ingresos!$H86*(1+B$15))+((Ingresos!$I86*(1+B$15))+((Ingresos!$J86*(1+B$15))))))</f>
        <v>0</v>
      </c>
      <c r="C57" s="67">
        <f>((Ingresos!$G86*(1+C$15))+((Ingresos!$H86*(1+C$15))+((Ingresos!$I86*(1+C$15))+((Ingresos!$J86*(1+C$15))))))</f>
        <v>0</v>
      </c>
      <c r="D57" s="67">
        <f>((Ingresos!$G86*(1+D$15))+((Ingresos!$H86*(1+D$15))+((Ingresos!$I86*(1+D$15))+((Ingresos!$J86*(1+D$15))))))</f>
        <v>0</v>
      </c>
      <c r="E57" s="67">
        <f>((Ingresos!$G86*(1+E$15))+((Ingresos!$H86*(1+E$15))+((Ingresos!$I86*(1+E$15))+((Ingresos!$J86*(1+E$15))))))</f>
        <v>0</v>
      </c>
      <c r="F57" s="67">
        <f>((Ingresos!$G86*(1+F$15))+((Ingresos!$H86*(1+F$15))+((Ingresos!$I86*(1+F$15))+((Ingresos!$J86*(1+F$15))))))</f>
        <v>0</v>
      </c>
      <c r="G57" s="67">
        <f>((Ingresos!$G86*(1+G$15))+((Ingresos!$H86*(1+G$15))+((Ingresos!$I86*(1+G$15))+((Ingresos!$J86*(1+G$15))))))</f>
        <v>0</v>
      </c>
      <c r="H57" s="67">
        <f>((Ingresos!$G86*(1+H$15))+((Ingresos!$H86*(1+H$15))+((Ingresos!$I86*(1+H$15))+((Ingresos!$J86*(1+H$15))))))</f>
        <v>0</v>
      </c>
      <c r="I57" s="67">
        <f>((Ingresos!$G86*(1+I$15))+((Ingresos!$H86*(1+I$15))+((Ingresos!$I86*(1+I$15))+((Ingresos!$J86*(1+I$15))))))</f>
        <v>0</v>
      </c>
      <c r="J57" s="67">
        <f>((Ingresos!$G86*(1+J$15))+((Ingresos!$H86*(1+J$15))+((Ingresos!$I86*(1+J$15))+((Ingresos!$J86*(1+J$15))))))</f>
        <v>0</v>
      </c>
      <c r="K57" s="67">
        <f>((Ingresos!$G86*(1+K$15))+((Ingresos!$H86*(1+K$15))+((Ingresos!$I86*(1+K$15))+((Ingresos!$J86*(1+K$15))))))</f>
        <v>0</v>
      </c>
      <c r="L57" s="67">
        <f>((Ingresos!$G86*(1+L$15))+((Ingresos!$H86*(1+L$15))+((Ingresos!$I86*(1+L$15))+((Ingresos!$J86*(1+L$15))))))</f>
        <v>0</v>
      </c>
      <c r="M57" s="67">
        <f>((Ingresos!$G86*(1+M$15))+((Ingresos!$H86*(1+M$15))+((Ingresos!$I86*(1+M$15))+((Ingresos!$J86*(1+M$15))))))</f>
        <v>0</v>
      </c>
    </row>
    <row r="58" spans="1:13">
      <c r="A58" s="69" t="str">
        <f>Ingresos!$C$87</f>
        <v>No aplica</v>
      </c>
      <c r="B58" s="67">
        <f>((Ingresos!$G87*(1+B$15))+((Ingresos!$H87*(1+B$15))+((Ingresos!$I87*(1+B$15))+((Ingresos!$J87*(1+B$15))))))</f>
        <v>0</v>
      </c>
      <c r="C58" s="67">
        <f>((Ingresos!$G87*(1+C$15))+((Ingresos!$H87*(1+C$15))+((Ingresos!$I87*(1+C$15))+((Ingresos!$J87*(1+C$15))))))</f>
        <v>0</v>
      </c>
      <c r="D58" s="67">
        <f>((Ingresos!$G87*(1+D$15))+((Ingresos!$H87*(1+D$15))+((Ingresos!$I87*(1+D$15))+((Ingresos!$J87*(1+D$15))))))</f>
        <v>0</v>
      </c>
      <c r="E58" s="67">
        <f>((Ingresos!$G87*(1+E$15))+((Ingresos!$H87*(1+E$15))+((Ingresos!$I87*(1+E$15))+((Ingresos!$J87*(1+E$15))))))</f>
        <v>0</v>
      </c>
      <c r="F58" s="67">
        <f>((Ingresos!$G87*(1+F$15))+((Ingresos!$H87*(1+F$15))+((Ingresos!$I87*(1+F$15))+((Ingresos!$J87*(1+F$15))))))</f>
        <v>0</v>
      </c>
      <c r="G58" s="67">
        <f>((Ingresos!$G87*(1+G$15))+((Ingresos!$H87*(1+G$15))+((Ingresos!$I87*(1+G$15))+((Ingresos!$J87*(1+G$15))))))</f>
        <v>0</v>
      </c>
      <c r="H58" s="67">
        <f>((Ingresos!$G87*(1+H$15))+((Ingresos!$H87*(1+H$15))+((Ingresos!$I87*(1+H$15))+((Ingresos!$J87*(1+H$15))))))</f>
        <v>0</v>
      </c>
      <c r="I58" s="67">
        <f>((Ingresos!$G87*(1+I$15))+((Ingresos!$H87*(1+I$15))+((Ingresos!$I87*(1+I$15))+((Ingresos!$J87*(1+I$15))))))</f>
        <v>0</v>
      </c>
      <c r="J58" s="67">
        <f>((Ingresos!$G87*(1+J$15))+((Ingresos!$H87*(1+J$15))+((Ingresos!$I87*(1+J$15))+((Ingresos!$J87*(1+J$15))))))</f>
        <v>0</v>
      </c>
      <c r="K58" s="67">
        <f>((Ingresos!$G87*(1+K$15))+((Ingresos!$H87*(1+K$15))+((Ingresos!$I87*(1+K$15))+((Ingresos!$J87*(1+K$15))))))</f>
        <v>0</v>
      </c>
      <c r="L58" s="67">
        <f>((Ingresos!$G87*(1+L$15))+((Ingresos!$H87*(1+L$15))+((Ingresos!$I87*(1+L$15))+((Ingresos!$J87*(1+L$15))))))</f>
        <v>0</v>
      </c>
      <c r="M58" s="67">
        <f>((Ingresos!$G87*(1+M$15))+((Ingresos!$H87*(1+M$15))+((Ingresos!$I87*(1+M$15))+((Ingresos!$J87*(1+M$15))))))</f>
        <v>0</v>
      </c>
    </row>
    <row r="59" spans="1:13" s="79" customFormat="1" ht="10.5">
      <c r="A59" s="77" t="s">
        <v>136</v>
      </c>
      <c r="B59" s="78">
        <f t="shared" ref="B59:M59" si="12">SUM(B49:B58)</f>
        <v>0</v>
      </c>
      <c r="C59" s="78">
        <f t="shared" si="12"/>
        <v>0</v>
      </c>
      <c r="D59" s="78">
        <f t="shared" si="12"/>
        <v>0</v>
      </c>
      <c r="E59" s="78">
        <f t="shared" si="12"/>
        <v>0</v>
      </c>
      <c r="F59" s="78">
        <f t="shared" si="12"/>
        <v>0</v>
      </c>
      <c r="G59" s="78">
        <f t="shared" si="12"/>
        <v>0</v>
      </c>
      <c r="H59" s="78">
        <f t="shared" si="12"/>
        <v>0</v>
      </c>
      <c r="I59" s="78">
        <f t="shared" si="12"/>
        <v>0</v>
      </c>
      <c r="J59" s="78">
        <f t="shared" si="12"/>
        <v>0</v>
      </c>
      <c r="K59" s="78">
        <f t="shared" si="12"/>
        <v>0</v>
      </c>
      <c r="L59" s="78">
        <f t="shared" si="12"/>
        <v>0</v>
      </c>
      <c r="M59" s="78">
        <f t="shared" si="12"/>
        <v>0</v>
      </c>
    </row>
    <row r="60" spans="1:13">
      <c r="A60" s="69" t="str">
        <f>Ingresos!$C$90</f>
        <v>Servicio 1</v>
      </c>
      <c r="B60" s="67">
        <f>((Ingresos!$G90*(1+B$15))+((Ingresos!$H90*(1+B$15))+((Ingresos!$I90*(1+B$15))+((Ingresos!$J90*(1+B$15))))))</f>
        <v>0</v>
      </c>
      <c r="C60" s="67">
        <f>((Ingresos!$G90*(1+C$15))+((Ingresos!$H90*(1+C$15))+((Ingresos!$I90*(1+C$15))+((Ingresos!$J90*(1+C$15))))))</f>
        <v>0</v>
      </c>
      <c r="D60" s="67">
        <f>((Ingresos!$G90*(1+D$15))+((Ingresos!$H90*(1+D$15))+((Ingresos!$I90*(1+D$15))+((Ingresos!$J90*(1+D$15))))))</f>
        <v>0</v>
      </c>
      <c r="E60" s="67">
        <f>((Ingresos!$G90*(1+E$15))+((Ingresos!$H90*(1+E$15))+((Ingresos!$I90*(1+E$15))+((Ingresos!$J90*(1+E$15))))))</f>
        <v>0</v>
      </c>
      <c r="F60" s="67">
        <f>((Ingresos!$G90*(1+F$15))+((Ingresos!$H90*(1+F$15))+((Ingresos!$I90*(1+F$15))+((Ingresos!$J90*(1+F$15))))))</f>
        <v>0</v>
      </c>
      <c r="G60" s="67">
        <f>((Ingresos!$G90*(1+G$15))+((Ingresos!$H90*(1+G$15))+((Ingresos!$I90*(1+G$15))+((Ingresos!$J90*(1+G$15))))))</f>
        <v>0</v>
      </c>
      <c r="H60" s="67">
        <f>((Ingresos!$G90*(1+H$15))+((Ingresos!$H90*(1+H$15))+((Ingresos!$I90*(1+H$15))+((Ingresos!$J90*(1+H$15))))))</f>
        <v>0</v>
      </c>
      <c r="I60" s="67">
        <f>((Ingresos!$G90*(1+I$15))+((Ingresos!$H90*(1+I$15))+((Ingresos!$I90*(1+I$15))+((Ingresos!$J90*(1+I$15))))))</f>
        <v>0</v>
      </c>
      <c r="J60" s="67">
        <f>((Ingresos!$G90*(1+J$15))+((Ingresos!$H90*(1+J$15))+((Ingresos!$I90*(1+J$15))+((Ingresos!$J90*(1+J$15))))))</f>
        <v>0</v>
      </c>
      <c r="K60" s="67">
        <f>((Ingresos!$G90*(1+K$15))+((Ingresos!$H90*(1+K$15))+((Ingresos!$I90*(1+K$15))+((Ingresos!$J90*(1+K$15))))))</f>
        <v>0</v>
      </c>
      <c r="L60" s="67">
        <f>((Ingresos!$G90*(1+L$15))+((Ingresos!$H90*(1+L$15))+((Ingresos!$I90*(1+L$15))+((Ingresos!$J90*(1+L$15))))))</f>
        <v>0</v>
      </c>
      <c r="M60" s="67">
        <f>((Ingresos!$G90*(1+M$15))+((Ingresos!$H90*(1+M$15))+((Ingresos!$I90*(1+M$15))+((Ingresos!$J90*(1+M$15))))))</f>
        <v>0</v>
      </c>
    </row>
    <row r="61" spans="1:13">
      <c r="A61" s="69" t="str">
        <f>Ingresos!$C$91</f>
        <v>No aplica</v>
      </c>
      <c r="B61" s="67">
        <f>((Ingresos!$G91*(1+B$15))+((Ingresos!$H91*(1+B$15))+((Ingresos!$I91*(1+B$15))+((Ingresos!$J91*(1+B$15))))))</f>
        <v>0</v>
      </c>
      <c r="C61" s="67">
        <f>((Ingresos!$G91*(1+C$15))+((Ingresos!$H91*(1+C$15))+((Ingresos!$I91*(1+C$15))+((Ingresos!$J91*(1+C$15))))))</f>
        <v>0</v>
      </c>
      <c r="D61" s="67">
        <f>((Ingresos!$G91*(1+D$15))+((Ingresos!$H91*(1+D$15))+((Ingresos!$I91*(1+D$15))+((Ingresos!$J91*(1+D$15))))))</f>
        <v>0</v>
      </c>
      <c r="E61" s="67">
        <f>((Ingresos!$G91*(1+E$15))+((Ingresos!$H91*(1+E$15))+((Ingresos!$I91*(1+E$15))+((Ingresos!$J91*(1+E$15))))))</f>
        <v>0</v>
      </c>
      <c r="F61" s="67">
        <f>((Ingresos!$G91*(1+F$15))+((Ingresos!$H91*(1+F$15))+((Ingresos!$I91*(1+F$15))+((Ingresos!$J91*(1+F$15))))))</f>
        <v>0</v>
      </c>
      <c r="G61" s="67">
        <f>((Ingresos!$G91*(1+G$15))+((Ingresos!$H91*(1+G$15))+((Ingresos!$I91*(1+G$15))+((Ingresos!$J91*(1+G$15))))))</f>
        <v>0</v>
      </c>
      <c r="H61" s="67">
        <f>((Ingresos!$G91*(1+H$15))+((Ingresos!$H91*(1+H$15))+((Ingresos!$I91*(1+H$15))+((Ingresos!$J91*(1+H$15))))))</f>
        <v>0</v>
      </c>
      <c r="I61" s="67">
        <f>((Ingresos!$G91*(1+I$15))+((Ingresos!$H91*(1+I$15))+((Ingresos!$I91*(1+I$15))+((Ingresos!$J91*(1+I$15))))))</f>
        <v>0</v>
      </c>
      <c r="J61" s="67">
        <f>((Ingresos!$G91*(1+J$15))+((Ingresos!$H91*(1+J$15))+((Ingresos!$I91*(1+J$15))+((Ingresos!$J91*(1+J$15))))))</f>
        <v>0</v>
      </c>
      <c r="K61" s="67">
        <f>((Ingresos!$G91*(1+K$15))+((Ingresos!$H91*(1+K$15))+((Ingresos!$I91*(1+K$15))+((Ingresos!$J91*(1+K$15))))))</f>
        <v>0</v>
      </c>
      <c r="L61" s="67">
        <f>((Ingresos!$G91*(1+L$15))+((Ingresos!$H91*(1+L$15))+((Ingresos!$I91*(1+L$15))+((Ingresos!$J91*(1+L$15))))))</f>
        <v>0</v>
      </c>
      <c r="M61" s="67">
        <f>((Ingresos!$G91*(1+M$15))+((Ingresos!$H91*(1+M$15))+((Ingresos!$I91*(1+M$15))+((Ingresos!$J91*(1+M$15))))))</f>
        <v>0</v>
      </c>
    </row>
    <row r="62" spans="1:13">
      <c r="A62" s="69" t="str">
        <f>Ingresos!$C$92</f>
        <v>No aplica</v>
      </c>
      <c r="B62" s="67">
        <f>((Ingresos!$G92*(1+B$15))+((Ingresos!$H92*(1+B$15))+((Ingresos!$I92*(1+B$15))+((Ingresos!$J92*(1+B$15))))))</f>
        <v>0</v>
      </c>
      <c r="C62" s="67">
        <f>((Ingresos!$G92*(1+C$15))+((Ingresos!$H92*(1+C$15))+((Ingresos!$I92*(1+C$15))+((Ingresos!$J92*(1+C$15))))))</f>
        <v>0</v>
      </c>
      <c r="D62" s="67">
        <f>((Ingresos!$G92*(1+D$15))+((Ingresos!$H92*(1+D$15))+((Ingresos!$I92*(1+D$15))+((Ingresos!$J92*(1+D$15))))))</f>
        <v>0</v>
      </c>
      <c r="E62" s="67">
        <f>((Ingresos!$G92*(1+E$15))+((Ingresos!$H92*(1+E$15))+((Ingresos!$I92*(1+E$15))+((Ingresos!$J92*(1+E$15))))))</f>
        <v>0</v>
      </c>
      <c r="F62" s="67">
        <f>((Ingresos!$G92*(1+F$15))+((Ingresos!$H92*(1+F$15))+((Ingresos!$I92*(1+F$15))+((Ingresos!$J92*(1+F$15))))))</f>
        <v>0</v>
      </c>
      <c r="G62" s="67">
        <f>((Ingresos!$G92*(1+G$15))+((Ingresos!$H92*(1+G$15))+((Ingresos!$I92*(1+G$15))+((Ingresos!$J92*(1+G$15))))))</f>
        <v>0</v>
      </c>
      <c r="H62" s="67">
        <f>((Ingresos!$G92*(1+H$15))+((Ingresos!$H92*(1+H$15))+((Ingresos!$I92*(1+H$15))+((Ingresos!$J92*(1+H$15))))))</f>
        <v>0</v>
      </c>
      <c r="I62" s="67">
        <f>((Ingresos!$G92*(1+I$15))+((Ingresos!$H92*(1+I$15))+((Ingresos!$I92*(1+I$15))+((Ingresos!$J92*(1+I$15))))))</f>
        <v>0</v>
      </c>
      <c r="J62" s="67">
        <f>((Ingresos!$G92*(1+J$15))+((Ingresos!$H92*(1+J$15))+((Ingresos!$I92*(1+J$15))+((Ingresos!$J92*(1+J$15))))))</f>
        <v>0</v>
      </c>
      <c r="K62" s="67">
        <f>((Ingresos!$G92*(1+K$15))+((Ingresos!$H92*(1+K$15))+((Ingresos!$I92*(1+K$15))+((Ingresos!$J92*(1+K$15))))))</f>
        <v>0</v>
      </c>
      <c r="L62" s="67">
        <f>((Ingresos!$G92*(1+L$15))+((Ingresos!$H92*(1+L$15))+((Ingresos!$I92*(1+L$15))+((Ingresos!$J92*(1+L$15))))))</f>
        <v>0</v>
      </c>
      <c r="M62" s="67">
        <f>((Ingresos!$G92*(1+M$15))+((Ingresos!$H92*(1+M$15))+((Ingresos!$I92*(1+M$15))+((Ingresos!$J92*(1+M$15))))))</f>
        <v>0</v>
      </c>
    </row>
    <row r="63" spans="1:13">
      <c r="A63" s="69" t="str">
        <f>Ingresos!$C$93</f>
        <v>No aplica</v>
      </c>
      <c r="B63" s="67">
        <f>((Ingresos!$G93*(1+B$15))+((Ingresos!$H93*(1+B$15))+((Ingresos!$I93*(1+B$15))+((Ingresos!$J93*(1+B$15))))))</f>
        <v>0</v>
      </c>
      <c r="C63" s="67">
        <f>((Ingresos!$G93*(1+C$15))+((Ingresos!$H93*(1+C$15))+((Ingresos!$I93*(1+C$15))+((Ingresos!$J93*(1+C$15))))))</f>
        <v>0</v>
      </c>
      <c r="D63" s="67">
        <f>((Ingresos!$G93*(1+D$15))+((Ingresos!$H93*(1+D$15))+((Ingresos!$I93*(1+D$15))+((Ingresos!$J93*(1+D$15))))))</f>
        <v>0</v>
      </c>
      <c r="E63" s="67">
        <f>((Ingresos!$G93*(1+E$15))+((Ingresos!$H93*(1+E$15))+((Ingresos!$I93*(1+E$15))+((Ingresos!$J93*(1+E$15))))))</f>
        <v>0</v>
      </c>
      <c r="F63" s="67">
        <f>((Ingresos!$G93*(1+F$15))+((Ingresos!$H93*(1+F$15))+((Ingresos!$I93*(1+F$15))+((Ingresos!$J93*(1+F$15))))))</f>
        <v>0</v>
      </c>
      <c r="G63" s="67">
        <f>((Ingresos!$G93*(1+G$15))+((Ingresos!$H93*(1+G$15))+((Ingresos!$I93*(1+G$15))+((Ingresos!$J93*(1+G$15))))))</f>
        <v>0</v>
      </c>
      <c r="H63" s="67">
        <f>((Ingresos!$G93*(1+H$15))+((Ingresos!$H93*(1+H$15))+((Ingresos!$I93*(1+H$15))+((Ingresos!$J93*(1+H$15))))))</f>
        <v>0</v>
      </c>
      <c r="I63" s="67">
        <f>((Ingresos!$G93*(1+I$15))+((Ingresos!$H93*(1+I$15))+((Ingresos!$I93*(1+I$15))+((Ingresos!$J93*(1+I$15))))))</f>
        <v>0</v>
      </c>
      <c r="J63" s="67">
        <f>((Ingresos!$G93*(1+J$15))+((Ingresos!$H93*(1+J$15))+((Ingresos!$I93*(1+J$15))+((Ingresos!$J93*(1+J$15))))))</f>
        <v>0</v>
      </c>
      <c r="K63" s="67">
        <f>((Ingresos!$G93*(1+K$15))+((Ingresos!$H93*(1+K$15))+((Ingresos!$I93*(1+K$15))+((Ingresos!$J93*(1+K$15))))))</f>
        <v>0</v>
      </c>
      <c r="L63" s="67">
        <f>((Ingresos!$G93*(1+L$15))+((Ingresos!$H93*(1+L$15))+((Ingresos!$I93*(1+L$15))+((Ingresos!$J93*(1+L$15))))))</f>
        <v>0</v>
      </c>
      <c r="M63" s="67">
        <f>((Ingresos!$G93*(1+M$15))+((Ingresos!$H93*(1+M$15))+((Ingresos!$I93*(1+M$15))+((Ingresos!$J93*(1+M$15))))))</f>
        <v>0</v>
      </c>
    </row>
    <row r="64" spans="1:13">
      <c r="A64" s="69" t="str">
        <f>Ingresos!$C$94</f>
        <v>No aplica</v>
      </c>
      <c r="B64" s="67">
        <f>((Ingresos!$G94*(1+B$15))+((Ingresos!$H94*(1+B$15))+((Ingresos!$I94*(1+B$15))+((Ingresos!$J94*(1+B$15))))))</f>
        <v>0</v>
      </c>
      <c r="C64" s="67">
        <f>((Ingresos!$G94*(1+C$15))+((Ingresos!$H94*(1+C$15))+((Ingresos!$I94*(1+C$15))+((Ingresos!$J94*(1+C$15))))))</f>
        <v>0</v>
      </c>
      <c r="D64" s="67">
        <f>((Ingresos!$G94*(1+D$15))+((Ingresos!$H94*(1+D$15))+((Ingresos!$I94*(1+D$15))+((Ingresos!$J94*(1+D$15))))))</f>
        <v>0</v>
      </c>
      <c r="E64" s="67">
        <f>((Ingresos!$G94*(1+E$15))+((Ingresos!$H94*(1+E$15))+((Ingresos!$I94*(1+E$15))+((Ingresos!$J94*(1+E$15))))))</f>
        <v>0</v>
      </c>
      <c r="F64" s="67">
        <f>((Ingresos!$G94*(1+F$15))+((Ingresos!$H94*(1+F$15))+((Ingresos!$I94*(1+F$15))+((Ingresos!$J94*(1+F$15))))))</f>
        <v>0</v>
      </c>
      <c r="G64" s="67">
        <f>((Ingresos!$G94*(1+G$15))+((Ingresos!$H94*(1+G$15))+((Ingresos!$I94*(1+G$15))+((Ingresos!$J94*(1+G$15))))))</f>
        <v>0</v>
      </c>
      <c r="H64" s="67">
        <f>((Ingresos!$G94*(1+H$15))+((Ingresos!$H94*(1+H$15))+((Ingresos!$I94*(1+H$15))+((Ingresos!$J94*(1+H$15))))))</f>
        <v>0</v>
      </c>
      <c r="I64" s="67">
        <f>((Ingresos!$G94*(1+I$15))+((Ingresos!$H94*(1+I$15))+((Ingresos!$I94*(1+I$15))+((Ingresos!$J94*(1+I$15))))))</f>
        <v>0</v>
      </c>
      <c r="J64" s="67">
        <f>((Ingresos!$G94*(1+J$15))+((Ingresos!$H94*(1+J$15))+((Ingresos!$I94*(1+J$15))+((Ingresos!$J94*(1+J$15))))))</f>
        <v>0</v>
      </c>
      <c r="K64" s="67">
        <f>((Ingresos!$G94*(1+K$15))+((Ingresos!$H94*(1+K$15))+((Ingresos!$I94*(1+K$15))+((Ingresos!$J94*(1+K$15))))))</f>
        <v>0</v>
      </c>
      <c r="L64" s="67">
        <f>((Ingresos!$G94*(1+L$15))+((Ingresos!$H94*(1+L$15))+((Ingresos!$I94*(1+L$15))+((Ingresos!$J94*(1+L$15))))))</f>
        <v>0</v>
      </c>
      <c r="M64" s="67">
        <f>((Ingresos!$G94*(1+M$15))+((Ingresos!$H94*(1+M$15))+((Ingresos!$I94*(1+M$15))+((Ingresos!$J94*(1+M$15))))))</f>
        <v>0</v>
      </c>
    </row>
    <row r="65" spans="1:13">
      <c r="A65" s="69" t="str">
        <f>Ingresos!$C$95</f>
        <v>No aplica</v>
      </c>
      <c r="B65" s="67">
        <f>((Ingresos!$G95*(1+B$15))+((Ingresos!$H95*(1+B$15))+((Ingresos!$I95*(1+B$15))+((Ingresos!$J95*(1+B$15))))))</f>
        <v>0</v>
      </c>
      <c r="C65" s="67">
        <f>((Ingresos!$G95*(1+C$15))+((Ingresos!$H95*(1+C$15))+((Ingresos!$I95*(1+C$15))+((Ingresos!$J95*(1+C$15))))))</f>
        <v>0</v>
      </c>
      <c r="D65" s="67">
        <f>((Ingresos!$G95*(1+D$15))+((Ingresos!$H95*(1+D$15))+((Ingresos!$I95*(1+D$15))+((Ingresos!$J95*(1+D$15))))))</f>
        <v>0</v>
      </c>
      <c r="E65" s="67">
        <f>((Ingresos!$G95*(1+E$15))+((Ingresos!$H95*(1+E$15))+((Ingresos!$I95*(1+E$15))+((Ingresos!$J95*(1+E$15))))))</f>
        <v>0</v>
      </c>
      <c r="F65" s="67">
        <f>((Ingresos!$G95*(1+F$15))+((Ingresos!$H95*(1+F$15))+((Ingresos!$I95*(1+F$15))+((Ingresos!$J95*(1+F$15))))))</f>
        <v>0</v>
      </c>
      <c r="G65" s="67">
        <f>((Ingresos!$G95*(1+G$15))+((Ingresos!$H95*(1+G$15))+((Ingresos!$I95*(1+G$15))+((Ingresos!$J95*(1+G$15))))))</f>
        <v>0</v>
      </c>
      <c r="H65" s="67">
        <f>((Ingresos!$G95*(1+H$15))+((Ingresos!$H95*(1+H$15))+((Ingresos!$I95*(1+H$15))+((Ingresos!$J95*(1+H$15))))))</f>
        <v>0</v>
      </c>
      <c r="I65" s="67">
        <f>((Ingresos!$G95*(1+I$15))+((Ingresos!$H95*(1+I$15))+((Ingresos!$I95*(1+I$15))+((Ingresos!$J95*(1+I$15))))))</f>
        <v>0</v>
      </c>
      <c r="J65" s="67">
        <f>((Ingresos!$G95*(1+J$15))+((Ingresos!$H95*(1+J$15))+((Ingresos!$I95*(1+J$15))+((Ingresos!$J95*(1+J$15))))))</f>
        <v>0</v>
      </c>
      <c r="K65" s="67">
        <f>((Ingresos!$G95*(1+K$15))+((Ingresos!$H95*(1+K$15))+((Ingresos!$I95*(1+K$15))+((Ingresos!$J95*(1+K$15))))))</f>
        <v>0</v>
      </c>
      <c r="L65" s="67">
        <f>((Ingresos!$G95*(1+L$15))+((Ingresos!$H95*(1+L$15))+((Ingresos!$I95*(1+L$15))+((Ingresos!$J95*(1+L$15))))))</f>
        <v>0</v>
      </c>
      <c r="M65" s="67">
        <f>((Ingresos!$G95*(1+M$15))+((Ingresos!$H95*(1+M$15))+((Ingresos!$I95*(1+M$15))+((Ingresos!$J95*(1+M$15))))))</f>
        <v>0</v>
      </c>
    </row>
    <row r="66" spans="1:13">
      <c r="A66" s="69" t="str">
        <f>Ingresos!$C$96</f>
        <v>No aplica</v>
      </c>
      <c r="B66" s="67">
        <f>((Ingresos!$G96*(1+B$15))+((Ingresos!$H96*(1+B$15))+((Ingresos!$I96*(1+B$15))+((Ingresos!$J96*(1+B$15))))))</f>
        <v>0</v>
      </c>
      <c r="C66" s="67">
        <f>((Ingresos!$G96*(1+C$15))+((Ingresos!$H96*(1+C$15))+((Ingresos!$I96*(1+C$15))+((Ingresos!$J96*(1+C$15))))))</f>
        <v>0</v>
      </c>
      <c r="D66" s="67">
        <f>((Ingresos!$G96*(1+D$15))+((Ingresos!$H96*(1+D$15))+((Ingresos!$I96*(1+D$15))+((Ingresos!$J96*(1+D$15))))))</f>
        <v>0</v>
      </c>
      <c r="E66" s="67">
        <f>((Ingresos!$G96*(1+E$15))+((Ingresos!$H96*(1+E$15))+((Ingresos!$I96*(1+E$15))+((Ingresos!$J96*(1+E$15))))))</f>
        <v>0</v>
      </c>
      <c r="F66" s="67">
        <f>((Ingresos!$G96*(1+F$15))+((Ingresos!$H96*(1+F$15))+((Ingresos!$I96*(1+F$15))+((Ingresos!$J96*(1+F$15))))))</f>
        <v>0</v>
      </c>
      <c r="G66" s="67">
        <f>((Ingresos!$G96*(1+G$15))+((Ingresos!$H96*(1+G$15))+((Ingresos!$I96*(1+G$15))+((Ingresos!$J96*(1+G$15))))))</f>
        <v>0</v>
      </c>
      <c r="H66" s="67">
        <f>((Ingresos!$G96*(1+H$15))+((Ingresos!$H96*(1+H$15))+((Ingresos!$I96*(1+H$15))+((Ingresos!$J96*(1+H$15))))))</f>
        <v>0</v>
      </c>
      <c r="I66" s="67">
        <f>((Ingresos!$G96*(1+I$15))+((Ingresos!$H96*(1+I$15))+((Ingresos!$I96*(1+I$15))+((Ingresos!$J96*(1+I$15))))))</f>
        <v>0</v>
      </c>
      <c r="J66" s="67">
        <f>((Ingresos!$G96*(1+J$15))+((Ingresos!$H96*(1+J$15))+((Ingresos!$I96*(1+J$15))+((Ingresos!$J96*(1+J$15))))))</f>
        <v>0</v>
      </c>
      <c r="K66" s="67">
        <f>((Ingresos!$G96*(1+K$15))+((Ingresos!$H96*(1+K$15))+((Ingresos!$I96*(1+K$15))+((Ingresos!$J96*(1+K$15))))))</f>
        <v>0</v>
      </c>
      <c r="L66" s="67">
        <f>((Ingresos!$G96*(1+L$15))+((Ingresos!$H96*(1+L$15))+((Ingresos!$I96*(1+L$15))+((Ingresos!$J96*(1+L$15))))))</f>
        <v>0</v>
      </c>
      <c r="M66" s="67">
        <f>((Ingresos!$G96*(1+M$15))+((Ingresos!$H96*(1+M$15))+((Ingresos!$I96*(1+M$15))+((Ingresos!$J96*(1+M$15))))))</f>
        <v>0</v>
      </c>
    </row>
    <row r="67" spans="1:13">
      <c r="A67" s="69" t="str">
        <f>Ingresos!$C$97</f>
        <v>No aplica</v>
      </c>
      <c r="B67" s="67">
        <f>((Ingresos!$G97*(1+B$15))+((Ingresos!$H97*(1+B$15))+((Ingresos!$I97*(1+B$15))+((Ingresos!$J97*(1+B$15))))))</f>
        <v>0</v>
      </c>
      <c r="C67" s="67">
        <f>((Ingresos!$G97*(1+C$15))+((Ingresos!$H97*(1+C$15))+((Ingresos!$I97*(1+C$15))+((Ingresos!$J97*(1+C$15))))))</f>
        <v>0</v>
      </c>
      <c r="D67" s="67">
        <f>((Ingresos!$G97*(1+D$15))+((Ingresos!$H97*(1+D$15))+((Ingresos!$I97*(1+D$15))+((Ingresos!$J97*(1+D$15))))))</f>
        <v>0</v>
      </c>
      <c r="E67" s="67">
        <f>((Ingresos!$G97*(1+E$15))+((Ingresos!$H97*(1+E$15))+((Ingresos!$I97*(1+E$15))+((Ingresos!$J97*(1+E$15))))))</f>
        <v>0</v>
      </c>
      <c r="F67" s="67">
        <f>((Ingresos!$G97*(1+F$15))+((Ingresos!$H97*(1+F$15))+((Ingresos!$I97*(1+F$15))+((Ingresos!$J97*(1+F$15))))))</f>
        <v>0</v>
      </c>
      <c r="G67" s="67">
        <f>((Ingresos!$G97*(1+G$15))+((Ingresos!$H97*(1+G$15))+((Ingresos!$I97*(1+G$15))+((Ingresos!$J97*(1+G$15))))))</f>
        <v>0</v>
      </c>
      <c r="H67" s="67">
        <f>((Ingresos!$G97*(1+H$15))+((Ingresos!$H97*(1+H$15))+((Ingresos!$I97*(1+H$15))+((Ingresos!$J97*(1+H$15))))))</f>
        <v>0</v>
      </c>
      <c r="I67" s="67">
        <f>((Ingresos!$G97*(1+I$15))+((Ingresos!$H97*(1+I$15))+((Ingresos!$I97*(1+I$15))+((Ingresos!$J97*(1+I$15))))))</f>
        <v>0</v>
      </c>
      <c r="J67" s="67">
        <f>((Ingresos!$G97*(1+J$15))+((Ingresos!$H97*(1+J$15))+((Ingresos!$I97*(1+J$15))+((Ingresos!$J97*(1+J$15))))))</f>
        <v>0</v>
      </c>
      <c r="K67" s="67">
        <f>((Ingresos!$G97*(1+K$15))+((Ingresos!$H97*(1+K$15))+((Ingresos!$I97*(1+K$15))+((Ingresos!$J97*(1+K$15))))))</f>
        <v>0</v>
      </c>
      <c r="L67" s="67">
        <f>((Ingresos!$G97*(1+L$15))+((Ingresos!$H97*(1+L$15))+((Ingresos!$I97*(1+L$15))+((Ingresos!$J97*(1+L$15))))))</f>
        <v>0</v>
      </c>
      <c r="M67" s="67">
        <f>((Ingresos!$G97*(1+M$15))+((Ingresos!$H97*(1+M$15))+((Ingresos!$I97*(1+M$15))+((Ingresos!$J97*(1+M$15))))))</f>
        <v>0</v>
      </c>
    </row>
    <row r="68" spans="1:13">
      <c r="A68" s="69" t="str">
        <f>Ingresos!$C$98</f>
        <v>No aplica</v>
      </c>
      <c r="B68" s="67">
        <f>((Ingresos!$G98*(1+B$15))+((Ingresos!$H98*(1+B$15))+((Ingresos!$I98*(1+B$15))+((Ingresos!$J98*(1+B$15))))))</f>
        <v>0</v>
      </c>
      <c r="C68" s="67">
        <f>((Ingresos!$G98*(1+C$15))+((Ingresos!$H98*(1+C$15))+((Ingresos!$I98*(1+C$15))+((Ingresos!$J98*(1+C$15))))))</f>
        <v>0</v>
      </c>
      <c r="D68" s="67">
        <f>((Ingresos!$G98*(1+D$15))+((Ingresos!$H98*(1+D$15))+((Ingresos!$I98*(1+D$15))+((Ingresos!$J98*(1+D$15))))))</f>
        <v>0</v>
      </c>
      <c r="E68" s="67">
        <f>((Ingresos!$G98*(1+E$15))+((Ingresos!$H98*(1+E$15))+((Ingresos!$I98*(1+E$15))+((Ingresos!$J98*(1+E$15))))))</f>
        <v>0</v>
      </c>
      <c r="F68" s="67">
        <f>((Ingresos!$G98*(1+F$15))+((Ingresos!$H98*(1+F$15))+((Ingresos!$I98*(1+F$15))+((Ingresos!$J98*(1+F$15))))))</f>
        <v>0</v>
      </c>
      <c r="G68" s="67">
        <f>((Ingresos!$G98*(1+G$15))+((Ingresos!$H98*(1+G$15))+((Ingresos!$I98*(1+G$15))+((Ingresos!$J98*(1+G$15))))))</f>
        <v>0</v>
      </c>
      <c r="H68" s="67">
        <f>((Ingresos!$G98*(1+H$15))+((Ingresos!$H98*(1+H$15))+((Ingresos!$I98*(1+H$15))+((Ingresos!$J98*(1+H$15))))))</f>
        <v>0</v>
      </c>
      <c r="I68" s="67">
        <f>((Ingresos!$G98*(1+I$15))+((Ingresos!$H98*(1+I$15))+((Ingresos!$I98*(1+I$15))+((Ingresos!$J98*(1+I$15))))))</f>
        <v>0</v>
      </c>
      <c r="J68" s="67">
        <f>((Ingresos!$G98*(1+J$15))+((Ingresos!$H98*(1+J$15))+((Ingresos!$I98*(1+J$15))+((Ingresos!$J98*(1+J$15))))))</f>
        <v>0</v>
      </c>
      <c r="K68" s="67">
        <f>((Ingresos!$G98*(1+K$15))+((Ingresos!$H98*(1+K$15))+((Ingresos!$I98*(1+K$15))+((Ingresos!$J98*(1+K$15))))))</f>
        <v>0</v>
      </c>
      <c r="L68" s="67">
        <f>((Ingresos!$G98*(1+L$15))+((Ingresos!$H98*(1+L$15))+((Ingresos!$I98*(1+L$15))+((Ingresos!$J98*(1+L$15))))))</f>
        <v>0</v>
      </c>
      <c r="M68" s="67">
        <f>((Ingresos!$G98*(1+M$15))+((Ingresos!$H98*(1+M$15))+((Ingresos!$I98*(1+M$15))+((Ingresos!$J98*(1+M$15))))))</f>
        <v>0</v>
      </c>
    </row>
    <row r="69" spans="1:13">
      <c r="A69" s="69" t="str">
        <f>Ingresos!$C$99</f>
        <v>No aplica</v>
      </c>
      <c r="B69" s="67">
        <f>((Ingresos!$G99*(1+B$15))+((Ingresos!$H99*(1+B$15))+((Ingresos!$I99*(1+B$15))+((Ingresos!$J99*(1+B$15))))))</f>
        <v>0</v>
      </c>
      <c r="C69" s="67">
        <f>((Ingresos!$G99*(1+C$15))+((Ingresos!$H99*(1+C$15))+((Ingresos!$I99*(1+C$15))+((Ingresos!$J99*(1+C$15))))))</f>
        <v>0</v>
      </c>
      <c r="D69" s="67">
        <f>((Ingresos!$G99*(1+D$15))+((Ingresos!$H99*(1+D$15))+((Ingresos!$I99*(1+D$15))+((Ingresos!$J99*(1+D$15))))))</f>
        <v>0</v>
      </c>
      <c r="E69" s="67">
        <f>((Ingresos!$G99*(1+E$15))+((Ingresos!$H99*(1+E$15))+((Ingresos!$I99*(1+E$15))+((Ingresos!$J99*(1+E$15))))))</f>
        <v>0</v>
      </c>
      <c r="F69" s="67">
        <f>((Ingresos!$G99*(1+F$15))+((Ingresos!$H99*(1+F$15))+((Ingresos!$I99*(1+F$15))+((Ingresos!$J99*(1+F$15))))))</f>
        <v>0</v>
      </c>
      <c r="G69" s="67">
        <f>((Ingresos!$G99*(1+G$15))+((Ingresos!$H99*(1+G$15))+((Ingresos!$I99*(1+G$15))+((Ingresos!$J99*(1+G$15))))))</f>
        <v>0</v>
      </c>
      <c r="H69" s="67">
        <f>((Ingresos!$G99*(1+H$15))+((Ingresos!$H99*(1+H$15))+((Ingresos!$I99*(1+H$15))+((Ingresos!$J99*(1+H$15))))))</f>
        <v>0</v>
      </c>
      <c r="I69" s="67">
        <f>((Ingresos!$G99*(1+I$15))+((Ingresos!$H99*(1+I$15))+((Ingresos!$I99*(1+I$15))+((Ingresos!$J99*(1+I$15))))))</f>
        <v>0</v>
      </c>
      <c r="J69" s="67">
        <f>((Ingresos!$G99*(1+J$15))+((Ingresos!$H99*(1+J$15))+((Ingresos!$I99*(1+J$15))+((Ingresos!$J99*(1+J$15))))))</f>
        <v>0</v>
      </c>
      <c r="K69" s="67">
        <f>((Ingresos!$G99*(1+K$15))+((Ingresos!$H99*(1+K$15))+((Ingresos!$I99*(1+K$15))+((Ingresos!$J99*(1+K$15))))))</f>
        <v>0</v>
      </c>
      <c r="L69" s="67">
        <f>((Ingresos!$G99*(1+L$15))+((Ingresos!$H99*(1+L$15))+((Ingresos!$I99*(1+L$15))+((Ingresos!$J99*(1+L$15))))))</f>
        <v>0</v>
      </c>
      <c r="M69" s="67">
        <f>((Ingresos!$G99*(1+M$15))+((Ingresos!$H99*(1+M$15))+((Ingresos!$I99*(1+M$15))+((Ingresos!$J99*(1+M$15))))))</f>
        <v>0</v>
      </c>
    </row>
    <row r="70" spans="1:13" s="79" customFormat="1" ht="10.5">
      <c r="A70" s="77" t="s">
        <v>137</v>
      </c>
      <c r="B70" s="78">
        <f t="shared" ref="B70:M70" si="13">SUM(B60:B69)</f>
        <v>0</v>
      </c>
      <c r="C70" s="78">
        <f t="shared" si="13"/>
        <v>0</v>
      </c>
      <c r="D70" s="78">
        <f t="shared" si="13"/>
        <v>0</v>
      </c>
      <c r="E70" s="78">
        <f t="shared" si="13"/>
        <v>0</v>
      </c>
      <c r="F70" s="78">
        <f t="shared" si="13"/>
        <v>0</v>
      </c>
      <c r="G70" s="78">
        <f t="shared" si="13"/>
        <v>0</v>
      </c>
      <c r="H70" s="78">
        <f t="shared" si="13"/>
        <v>0</v>
      </c>
      <c r="I70" s="78">
        <f t="shared" si="13"/>
        <v>0</v>
      </c>
      <c r="J70" s="78">
        <f t="shared" si="13"/>
        <v>0</v>
      </c>
      <c r="K70" s="78">
        <f t="shared" si="13"/>
        <v>0</v>
      </c>
      <c r="L70" s="78">
        <f t="shared" si="13"/>
        <v>0</v>
      </c>
      <c r="M70" s="78">
        <f t="shared" si="13"/>
        <v>0</v>
      </c>
    </row>
    <row r="71" spans="1:13" s="79" customFormat="1" ht="10.5">
      <c r="A71" s="77" t="s">
        <v>138</v>
      </c>
      <c r="B71" s="78">
        <f t="shared" ref="B71:M71" si="14">B70+B59</f>
        <v>0</v>
      </c>
      <c r="C71" s="78">
        <f t="shared" si="14"/>
        <v>0</v>
      </c>
      <c r="D71" s="78">
        <f t="shared" si="14"/>
        <v>0</v>
      </c>
      <c r="E71" s="78">
        <f t="shared" si="14"/>
        <v>0</v>
      </c>
      <c r="F71" s="78">
        <f t="shared" si="14"/>
        <v>0</v>
      </c>
      <c r="G71" s="78">
        <f t="shared" si="14"/>
        <v>0</v>
      </c>
      <c r="H71" s="78">
        <f t="shared" si="14"/>
        <v>0</v>
      </c>
      <c r="I71" s="78">
        <f t="shared" si="14"/>
        <v>0</v>
      </c>
      <c r="J71" s="78">
        <f t="shared" si="14"/>
        <v>0</v>
      </c>
      <c r="K71" s="78">
        <f t="shared" si="14"/>
        <v>0</v>
      </c>
      <c r="L71" s="78">
        <f t="shared" si="14"/>
        <v>0</v>
      </c>
      <c r="M71" s="78">
        <f t="shared" si="14"/>
        <v>0</v>
      </c>
    </row>
    <row r="72" spans="1:13">
      <c r="A72" s="75"/>
      <c r="B72" s="76"/>
      <c r="C72" s="76"/>
      <c r="D72" s="76"/>
      <c r="E72" s="76"/>
      <c r="F72" s="76"/>
      <c r="G72" s="76"/>
      <c r="H72" s="76"/>
      <c r="I72" s="76"/>
      <c r="J72" s="76"/>
      <c r="K72" s="76"/>
      <c r="L72" s="76"/>
      <c r="M72" s="76"/>
    </row>
    <row r="73" spans="1:13" ht="12.75">
      <c r="A73" s="80" t="s">
        <v>139</v>
      </c>
      <c r="B73" s="81">
        <f>B71+B47</f>
        <v>0</v>
      </c>
      <c r="C73" s="81">
        <f t="shared" ref="C73:M73" si="15">C71+C47</f>
        <v>0</v>
      </c>
      <c r="D73" s="81">
        <f t="shared" si="15"/>
        <v>0</v>
      </c>
      <c r="E73" s="81">
        <f t="shared" si="15"/>
        <v>0</v>
      </c>
      <c r="F73" s="81">
        <f t="shared" si="15"/>
        <v>0</v>
      </c>
      <c r="G73" s="81">
        <f t="shared" si="15"/>
        <v>0</v>
      </c>
      <c r="H73" s="81">
        <f t="shared" si="15"/>
        <v>0</v>
      </c>
      <c r="I73" s="81">
        <f t="shared" si="15"/>
        <v>0</v>
      </c>
      <c r="J73" s="81">
        <f t="shared" si="15"/>
        <v>0</v>
      </c>
      <c r="K73" s="81">
        <f t="shared" si="15"/>
        <v>0</v>
      </c>
      <c r="L73" s="81">
        <f t="shared" si="15"/>
        <v>0</v>
      </c>
      <c r="M73" s="81">
        <f t="shared" si="15"/>
        <v>0</v>
      </c>
    </row>
    <row r="74" spans="1:13">
      <c r="A74" s="83" t="s">
        <v>141</v>
      </c>
      <c r="B74" s="76"/>
      <c r="C74" s="73"/>
      <c r="D74" s="73"/>
      <c r="F74" s="71"/>
      <c r="G74" s="71"/>
    </row>
    <row r="75" spans="1:13">
      <c r="A75" s="69" t="str">
        <f>Ingresos!$C$78</f>
        <v>No aplica</v>
      </c>
      <c r="B75" s="67">
        <f>((Ingresos!$E78*(1+B$17))+((Ingresos!$F78*(1+B$17))))</f>
        <v>0</v>
      </c>
      <c r="C75" s="67">
        <f>((Ingresos!$E78*(1+C$17))+((Ingresos!$F78*(1+C$17))))</f>
        <v>0</v>
      </c>
      <c r="D75" s="67">
        <f>((Ingresos!$E78*(1+D$17))+((Ingresos!$F78*(1+D$17))))</f>
        <v>0</v>
      </c>
      <c r="E75" s="67">
        <f>((Ingresos!$E78*(1+E$17))+((Ingresos!$F78*(1+E$17))))</f>
        <v>0</v>
      </c>
      <c r="F75" s="67">
        <f>((Ingresos!$E78*(1+F$17))+((Ingresos!$F78*(1+F$17))))</f>
        <v>0</v>
      </c>
      <c r="G75" s="67">
        <f>((Ingresos!$E78*(1+G$17))+((Ingresos!$F78*(1+G$17))))</f>
        <v>0</v>
      </c>
      <c r="H75" s="67">
        <f>((Ingresos!$E78*(1+H$17))+((Ingresos!$F78*(1+H$17))))</f>
        <v>0</v>
      </c>
      <c r="I75" s="67">
        <f>((Ingresos!$E78*(1+I$17))+((Ingresos!$F78*(1+I$17))))</f>
        <v>0</v>
      </c>
      <c r="J75" s="67">
        <f>((Ingresos!$E78*(1+J$17))+((Ingresos!$F78*(1+J$17))))</f>
        <v>0</v>
      </c>
      <c r="K75" s="67">
        <f>((Ingresos!$E78*(1+K$17))+((Ingresos!$F78*(1+K$17))))</f>
        <v>0</v>
      </c>
      <c r="L75" s="67">
        <f>((Ingresos!$E78*(1+L$17))+((Ingresos!$F78*(1+L$17))))</f>
        <v>0</v>
      </c>
      <c r="M75" s="67">
        <f>((Ingresos!$E78*(1+M$17))+((Ingresos!$F78*(1+M$17))))</f>
        <v>0</v>
      </c>
    </row>
    <row r="76" spans="1:13">
      <c r="A76" s="69" t="str">
        <f>Ingresos!$C$79</f>
        <v>No aplica</v>
      </c>
      <c r="B76" s="67">
        <f>((Ingresos!$E79*(1+B$17))+((Ingresos!$F79*(1+B$17))))</f>
        <v>0</v>
      </c>
      <c r="C76" s="67">
        <f>((Ingresos!$E79*(1+C$17))+((Ingresos!$F79*(1+C$17))))</f>
        <v>0</v>
      </c>
      <c r="D76" s="67">
        <f>((Ingresos!$E79*(1+D$17))+((Ingresos!$F79*(1+D$17))))</f>
        <v>0</v>
      </c>
      <c r="E76" s="67">
        <f>((Ingresos!$E79*(1+E$17))+((Ingresos!$F79*(1+E$17))))</f>
        <v>0</v>
      </c>
      <c r="F76" s="67">
        <f>((Ingresos!$E79*(1+F$17))+((Ingresos!$F79*(1+F$17))))</f>
        <v>0</v>
      </c>
      <c r="G76" s="67">
        <f>((Ingresos!$E79*(1+G$17))+((Ingresos!$F79*(1+G$17))))</f>
        <v>0</v>
      </c>
      <c r="H76" s="67">
        <f>((Ingresos!$E79*(1+H$17))+((Ingresos!$F79*(1+H$17))))</f>
        <v>0</v>
      </c>
      <c r="I76" s="67">
        <f>((Ingresos!$E79*(1+I$17))+((Ingresos!$F79*(1+I$17))))</f>
        <v>0</v>
      </c>
      <c r="J76" s="67">
        <f>((Ingresos!$E79*(1+J$17))+((Ingresos!$F79*(1+J$17))))</f>
        <v>0</v>
      </c>
      <c r="K76" s="67">
        <f>((Ingresos!$E79*(1+K$17))+((Ingresos!$F79*(1+K$17))))</f>
        <v>0</v>
      </c>
      <c r="L76" s="67">
        <f>((Ingresos!$E79*(1+L$17))+((Ingresos!$F79*(1+L$17))))</f>
        <v>0</v>
      </c>
      <c r="M76" s="67">
        <f>((Ingresos!$E79*(1+M$17))+((Ingresos!$F79*(1+M$17))))</f>
        <v>0</v>
      </c>
    </row>
    <row r="77" spans="1:13">
      <c r="A77" s="69" t="str">
        <f>Ingresos!$C$80</f>
        <v>No aplica</v>
      </c>
      <c r="B77" s="67">
        <f>((Ingresos!$E80*(1+B$17))+((Ingresos!$F80*(1+B$17))))</f>
        <v>0</v>
      </c>
      <c r="C77" s="67">
        <f>((Ingresos!$E80*(1+C$17))+((Ingresos!$F80*(1+C$17))))</f>
        <v>0</v>
      </c>
      <c r="D77" s="67">
        <f>((Ingresos!$E80*(1+D$17))+((Ingresos!$F80*(1+D$17))))</f>
        <v>0</v>
      </c>
      <c r="E77" s="67">
        <f>((Ingresos!$E80*(1+E$17))+((Ingresos!$F80*(1+E$17))))</f>
        <v>0</v>
      </c>
      <c r="F77" s="67">
        <f>((Ingresos!$E80*(1+F$17))+((Ingresos!$F80*(1+F$17))))</f>
        <v>0</v>
      </c>
      <c r="G77" s="67">
        <f>((Ingresos!$E80*(1+G$17))+((Ingresos!$F80*(1+G$17))))</f>
        <v>0</v>
      </c>
      <c r="H77" s="67">
        <f>((Ingresos!$E80*(1+H$17))+((Ingresos!$F80*(1+H$17))))</f>
        <v>0</v>
      </c>
      <c r="I77" s="67">
        <f>((Ingresos!$E80*(1+I$17))+((Ingresos!$F80*(1+I$17))))</f>
        <v>0</v>
      </c>
      <c r="J77" s="67">
        <f>((Ingresos!$E80*(1+J$17))+((Ingresos!$F80*(1+J$17))))</f>
        <v>0</v>
      </c>
      <c r="K77" s="67">
        <f>((Ingresos!$E80*(1+K$17))+((Ingresos!$F80*(1+K$17))))</f>
        <v>0</v>
      </c>
      <c r="L77" s="67">
        <f>((Ingresos!$E80*(1+L$17))+((Ingresos!$F80*(1+L$17))))</f>
        <v>0</v>
      </c>
      <c r="M77" s="67">
        <f>((Ingresos!$E80*(1+M$17))+((Ingresos!$F80*(1+M$17))))</f>
        <v>0</v>
      </c>
    </row>
    <row r="78" spans="1:13">
      <c r="A78" s="69" t="str">
        <f>Ingresos!$C$81</f>
        <v>No aplica</v>
      </c>
      <c r="B78" s="67">
        <f>((Ingresos!$E81*(1+B$17))+((Ingresos!$F81*(1+B$17))))</f>
        <v>0</v>
      </c>
      <c r="C78" s="67">
        <f>((Ingresos!$E81*(1+C$17))+((Ingresos!$F81*(1+C$17))))</f>
        <v>0</v>
      </c>
      <c r="D78" s="67">
        <f>((Ingresos!$E81*(1+D$17))+((Ingresos!$F81*(1+D$17))))</f>
        <v>0</v>
      </c>
      <c r="E78" s="67">
        <f>((Ingresos!$E81*(1+E$17))+((Ingresos!$F81*(1+E$17))))</f>
        <v>0</v>
      </c>
      <c r="F78" s="67">
        <f>((Ingresos!$E81*(1+F$17))+((Ingresos!$F81*(1+F$17))))</f>
        <v>0</v>
      </c>
      <c r="G78" s="67">
        <f>((Ingresos!$E81*(1+G$17))+((Ingresos!$F81*(1+G$17))))</f>
        <v>0</v>
      </c>
      <c r="H78" s="67">
        <f>((Ingresos!$E81*(1+H$17))+((Ingresos!$F81*(1+H$17))))</f>
        <v>0</v>
      </c>
      <c r="I78" s="67">
        <f>((Ingresos!$E81*(1+I$17))+((Ingresos!$F81*(1+I$17))))</f>
        <v>0</v>
      </c>
      <c r="J78" s="67">
        <f>((Ingresos!$E81*(1+J$17))+((Ingresos!$F81*(1+J$17))))</f>
        <v>0</v>
      </c>
      <c r="K78" s="67">
        <f>((Ingresos!$E81*(1+K$17))+((Ingresos!$F81*(1+K$17))))</f>
        <v>0</v>
      </c>
      <c r="L78" s="67">
        <f>((Ingresos!$E81*(1+L$17))+((Ingresos!$F81*(1+L$17))))</f>
        <v>0</v>
      </c>
      <c r="M78" s="67">
        <f>((Ingresos!$E81*(1+M$17))+((Ingresos!$F81*(1+M$17))))</f>
        <v>0</v>
      </c>
    </row>
    <row r="79" spans="1:13">
      <c r="A79" s="69" t="str">
        <f>Ingresos!$C$82</f>
        <v>No aplica</v>
      </c>
      <c r="B79" s="67">
        <f>((Ingresos!$E82*(1+B$17))+((Ingresos!$F82*(1+B$17))))</f>
        <v>0</v>
      </c>
      <c r="C79" s="67">
        <f>((Ingresos!$E82*(1+C$17))+((Ingresos!$F82*(1+C$17))))</f>
        <v>0</v>
      </c>
      <c r="D79" s="67">
        <f>((Ingresos!$E82*(1+D$17))+((Ingresos!$F82*(1+D$17))))</f>
        <v>0</v>
      </c>
      <c r="E79" s="67">
        <f>((Ingresos!$E82*(1+E$17))+((Ingresos!$F82*(1+E$17))))</f>
        <v>0</v>
      </c>
      <c r="F79" s="67">
        <f>((Ingresos!$E82*(1+F$17))+((Ingresos!$F82*(1+F$17))))</f>
        <v>0</v>
      </c>
      <c r="G79" s="67">
        <f>((Ingresos!$E82*(1+G$17))+((Ingresos!$F82*(1+G$17))))</f>
        <v>0</v>
      </c>
      <c r="H79" s="67">
        <f>((Ingresos!$E82*(1+H$17))+((Ingresos!$F82*(1+H$17))))</f>
        <v>0</v>
      </c>
      <c r="I79" s="67">
        <f>((Ingresos!$E82*(1+I$17))+((Ingresos!$F82*(1+I$17))))</f>
        <v>0</v>
      </c>
      <c r="J79" s="67">
        <f>((Ingresos!$E82*(1+J$17))+((Ingresos!$F82*(1+J$17))))</f>
        <v>0</v>
      </c>
      <c r="K79" s="67">
        <f>((Ingresos!$E82*(1+K$17))+((Ingresos!$F82*(1+K$17))))</f>
        <v>0</v>
      </c>
      <c r="L79" s="67">
        <f>((Ingresos!$E82*(1+L$17))+((Ingresos!$F82*(1+L$17))))</f>
        <v>0</v>
      </c>
      <c r="M79" s="67">
        <f>((Ingresos!$E82*(1+M$17))+((Ingresos!$F82*(1+M$17))))</f>
        <v>0</v>
      </c>
    </row>
    <row r="80" spans="1:13">
      <c r="A80" s="69" t="str">
        <f>Ingresos!$C$83</f>
        <v>No aplica</v>
      </c>
      <c r="B80" s="67">
        <f>((Ingresos!$E83*(1+B$17))+((Ingresos!$F83*(1+B$17))))</f>
        <v>0</v>
      </c>
      <c r="C80" s="67">
        <f>((Ingresos!$E83*(1+C$17))+((Ingresos!$F83*(1+C$17))))</f>
        <v>0</v>
      </c>
      <c r="D80" s="67">
        <f>((Ingresos!$E83*(1+D$17))+((Ingresos!$F83*(1+D$17))))</f>
        <v>0</v>
      </c>
      <c r="E80" s="67">
        <f>((Ingresos!$E83*(1+E$17))+((Ingresos!$F83*(1+E$17))))</f>
        <v>0</v>
      </c>
      <c r="F80" s="67">
        <f>((Ingresos!$E83*(1+F$17))+((Ingresos!$F83*(1+F$17))))</f>
        <v>0</v>
      </c>
      <c r="G80" s="67">
        <f>((Ingresos!$E83*(1+G$17))+((Ingresos!$F83*(1+G$17))))</f>
        <v>0</v>
      </c>
      <c r="H80" s="67">
        <f>((Ingresos!$E83*(1+H$17))+((Ingresos!$F83*(1+H$17))))</f>
        <v>0</v>
      </c>
      <c r="I80" s="67">
        <f>((Ingresos!$E83*(1+I$17))+((Ingresos!$F83*(1+I$17))))</f>
        <v>0</v>
      </c>
      <c r="J80" s="67">
        <f>((Ingresos!$E83*(1+J$17))+((Ingresos!$F83*(1+J$17))))</f>
        <v>0</v>
      </c>
      <c r="K80" s="67">
        <f>((Ingresos!$E83*(1+K$17))+((Ingresos!$F83*(1+K$17))))</f>
        <v>0</v>
      </c>
      <c r="L80" s="67">
        <f>((Ingresos!$E83*(1+L$17))+((Ingresos!$F83*(1+L$17))))</f>
        <v>0</v>
      </c>
      <c r="M80" s="67">
        <f>((Ingresos!$E83*(1+M$17))+((Ingresos!$F83*(1+M$17))))</f>
        <v>0</v>
      </c>
    </row>
    <row r="81" spans="1:13">
      <c r="A81" s="69" t="str">
        <f>Ingresos!$C$84</f>
        <v>No aplica</v>
      </c>
      <c r="B81" s="67">
        <f>((Ingresos!$E84*(1+B$17))+((Ingresos!$F84*(1+B$17))))</f>
        <v>0</v>
      </c>
      <c r="C81" s="67">
        <f>((Ingresos!$E84*(1+C$17))+((Ingresos!$F84*(1+C$17))))</f>
        <v>0</v>
      </c>
      <c r="D81" s="67">
        <f>((Ingresos!$E84*(1+D$17))+((Ingresos!$F84*(1+D$17))))</f>
        <v>0</v>
      </c>
      <c r="E81" s="67">
        <f>((Ingresos!$E84*(1+E$17))+((Ingresos!$F84*(1+E$17))))</f>
        <v>0</v>
      </c>
      <c r="F81" s="67">
        <f>((Ingresos!$E84*(1+F$17))+((Ingresos!$F84*(1+F$17))))</f>
        <v>0</v>
      </c>
      <c r="G81" s="67">
        <f>((Ingresos!$E84*(1+G$17))+((Ingresos!$F84*(1+G$17))))</f>
        <v>0</v>
      </c>
      <c r="H81" s="67">
        <f>((Ingresos!$E84*(1+H$17))+((Ingresos!$F84*(1+H$17))))</f>
        <v>0</v>
      </c>
      <c r="I81" s="67">
        <f>((Ingresos!$E84*(1+I$17))+((Ingresos!$F84*(1+I$17))))</f>
        <v>0</v>
      </c>
      <c r="J81" s="67">
        <f>((Ingresos!$E84*(1+J$17))+((Ingresos!$F84*(1+J$17))))</f>
        <v>0</v>
      </c>
      <c r="K81" s="67">
        <f>((Ingresos!$E84*(1+K$17))+((Ingresos!$F84*(1+K$17))))</f>
        <v>0</v>
      </c>
      <c r="L81" s="67">
        <f>((Ingresos!$E84*(1+L$17))+((Ingresos!$F84*(1+L$17))))</f>
        <v>0</v>
      </c>
      <c r="M81" s="67">
        <f>((Ingresos!$E84*(1+M$17))+((Ingresos!$F84*(1+M$17))))</f>
        <v>0</v>
      </c>
    </row>
    <row r="82" spans="1:13">
      <c r="A82" s="69" t="str">
        <f>Ingresos!$C$85</f>
        <v>No aplica</v>
      </c>
      <c r="B82" s="67">
        <f>((Ingresos!$E85*(1+B$17))+((Ingresos!$F85*(1+B$17))))</f>
        <v>0</v>
      </c>
      <c r="C82" s="67">
        <f>((Ingresos!$E85*(1+C$17))+((Ingresos!$F85*(1+C$17))))</f>
        <v>0</v>
      </c>
      <c r="D82" s="67">
        <f>((Ingresos!$E85*(1+D$17))+((Ingresos!$F85*(1+D$17))))</f>
        <v>0</v>
      </c>
      <c r="E82" s="67">
        <f>((Ingresos!$E85*(1+E$17))+((Ingresos!$F85*(1+E$17))))</f>
        <v>0</v>
      </c>
      <c r="F82" s="67">
        <f>((Ingresos!$E85*(1+F$17))+((Ingresos!$F85*(1+F$17))))</f>
        <v>0</v>
      </c>
      <c r="G82" s="67">
        <f>((Ingresos!$E85*(1+G$17))+((Ingresos!$F85*(1+G$17))))</f>
        <v>0</v>
      </c>
      <c r="H82" s="67">
        <f>((Ingresos!$E85*(1+H$17))+((Ingresos!$F85*(1+H$17))))</f>
        <v>0</v>
      </c>
      <c r="I82" s="67">
        <f>((Ingresos!$E85*(1+I$17))+((Ingresos!$F85*(1+I$17))))</f>
        <v>0</v>
      </c>
      <c r="J82" s="67">
        <f>((Ingresos!$E85*(1+J$17))+((Ingresos!$F85*(1+J$17))))</f>
        <v>0</v>
      </c>
      <c r="K82" s="67">
        <f>((Ingresos!$E85*(1+K$17))+((Ingresos!$F85*(1+K$17))))</f>
        <v>0</v>
      </c>
      <c r="L82" s="67">
        <f>((Ingresos!$E85*(1+L$17))+((Ingresos!$F85*(1+L$17))))</f>
        <v>0</v>
      </c>
      <c r="M82" s="67">
        <f>((Ingresos!$E85*(1+M$17))+((Ingresos!$F85*(1+M$17))))</f>
        <v>0</v>
      </c>
    </row>
    <row r="83" spans="1:13">
      <c r="A83" s="69" t="str">
        <f>Ingresos!$C$86</f>
        <v>No aplica</v>
      </c>
      <c r="B83" s="67">
        <f>((Ingresos!$E86*(1+B$17))+((Ingresos!$F86*(1+B$17))))</f>
        <v>0</v>
      </c>
      <c r="C83" s="67">
        <f>((Ingresos!$E86*(1+C$17))+((Ingresos!$F86*(1+C$17))))</f>
        <v>0</v>
      </c>
      <c r="D83" s="67">
        <f>((Ingresos!$E86*(1+D$17))+((Ingresos!$F86*(1+D$17))))</f>
        <v>0</v>
      </c>
      <c r="E83" s="67">
        <f>((Ingresos!$E86*(1+E$17))+((Ingresos!$F86*(1+E$17))))</f>
        <v>0</v>
      </c>
      <c r="F83" s="67">
        <f>((Ingresos!$E86*(1+F$17))+((Ingresos!$F86*(1+F$17))))</f>
        <v>0</v>
      </c>
      <c r="G83" s="67">
        <f>((Ingresos!$E86*(1+G$17))+((Ingresos!$F86*(1+G$17))))</f>
        <v>0</v>
      </c>
      <c r="H83" s="67">
        <f>((Ingresos!$E86*(1+H$17))+((Ingresos!$F86*(1+H$17))))</f>
        <v>0</v>
      </c>
      <c r="I83" s="67">
        <f>((Ingresos!$E86*(1+I$17))+((Ingresos!$F86*(1+I$17))))</f>
        <v>0</v>
      </c>
      <c r="J83" s="67">
        <f>((Ingresos!$E86*(1+J$17))+((Ingresos!$F86*(1+J$17))))</f>
        <v>0</v>
      </c>
      <c r="K83" s="67">
        <f>((Ingresos!$E86*(1+K$17))+((Ingresos!$F86*(1+K$17))))</f>
        <v>0</v>
      </c>
      <c r="L83" s="67">
        <f>((Ingresos!$E86*(1+L$17))+((Ingresos!$F86*(1+L$17))))</f>
        <v>0</v>
      </c>
      <c r="M83" s="67">
        <f>((Ingresos!$E86*(1+M$17))+((Ingresos!$F86*(1+M$17))))</f>
        <v>0</v>
      </c>
    </row>
    <row r="84" spans="1:13">
      <c r="A84" s="69" t="str">
        <f>Ingresos!$C$87</f>
        <v>No aplica</v>
      </c>
      <c r="B84" s="67">
        <f>((Ingresos!$E87*(1+B$17))+((Ingresos!$F87*(1+B$17))))</f>
        <v>0</v>
      </c>
      <c r="C84" s="67">
        <f>((Ingresos!$E87*(1+C$17))+((Ingresos!$F87*(1+C$17))))</f>
        <v>0</v>
      </c>
      <c r="D84" s="67">
        <f>((Ingresos!$E87*(1+D$17))+((Ingresos!$F87*(1+D$17))))</f>
        <v>0</v>
      </c>
      <c r="E84" s="67">
        <f>((Ingresos!$E87*(1+E$17))+((Ingresos!$F87*(1+E$17))))</f>
        <v>0</v>
      </c>
      <c r="F84" s="67">
        <f>((Ingresos!$E87*(1+F$17))+((Ingresos!$F87*(1+F$17))))</f>
        <v>0</v>
      </c>
      <c r="G84" s="67">
        <f>((Ingresos!$E87*(1+G$17))+((Ingresos!$F87*(1+G$17))))</f>
        <v>0</v>
      </c>
      <c r="H84" s="67">
        <f>((Ingresos!$E87*(1+H$17))+((Ingresos!$F87*(1+H$17))))</f>
        <v>0</v>
      </c>
      <c r="I84" s="67">
        <f>((Ingresos!$E87*(1+I$17))+((Ingresos!$F87*(1+I$17))))</f>
        <v>0</v>
      </c>
      <c r="J84" s="67">
        <f>((Ingresos!$E87*(1+J$17))+((Ingresos!$F87*(1+J$17))))</f>
        <v>0</v>
      </c>
      <c r="K84" s="67">
        <f>((Ingresos!$E87*(1+K$17))+((Ingresos!$F87*(1+K$17))))</f>
        <v>0</v>
      </c>
      <c r="L84" s="67">
        <f>((Ingresos!$E87*(1+L$17))+((Ingresos!$F87*(1+L$17))))</f>
        <v>0</v>
      </c>
      <c r="M84" s="67">
        <f>((Ingresos!$E87*(1+M$17))+((Ingresos!$F87*(1+M$17))))</f>
        <v>0</v>
      </c>
    </row>
    <row r="85" spans="1:13" s="79" customFormat="1" ht="10.5">
      <c r="A85" s="77" t="s">
        <v>133</v>
      </c>
      <c r="B85" s="78">
        <f>SUM(B75:B84)</f>
        <v>0</v>
      </c>
      <c r="C85" s="78">
        <f>SUM(C75:C84)</f>
        <v>0</v>
      </c>
      <c r="D85" s="78">
        <f t="shared" ref="D85:M85" si="16">SUM(D75:D84)</f>
        <v>0</v>
      </c>
      <c r="E85" s="78">
        <f t="shared" si="16"/>
        <v>0</v>
      </c>
      <c r="F85" s="78">
        <f t="shared" si="16"/>
        <v>0</v>
      </c>
      <c r="G85" s="78">
        <f t="shared" si="16"/>
        <v>0</v>
      </c>
      <c r="H85" s="78">
        <f t="shared" si="16"/>
        <v>0</v>
      </c>
      <c r="I85" s="78">
        <f t="shared" si="16"/>
        <v>0</v>
      </c>
      <c r="J85" s="78">
        <f t="shared" si="16"/>
        <v>0</v>
      </c>
      <c r="K85" s="78">
        <f t="shared" si="16"/>
        <v>0</v>
      </c>
      <c r="L85" s="78">
        <f t="shared" si="16"/>
        <v>0</v>
      </c>
      <c r="M85" s="78">
        <f t="shared" si="16"/>
        <v>0</v>
      </c>
    </row>
    <row r="86" spans="1:13">
      <c r="A86" s="69" t="str">
        <f>Ingresos!$C$90</f>
        <v>Servicio 1</v>
      </c>
      <c r="B86" s="67">
        <f>((Ingresos!$E90*(1+B$17))+((Ingresos!$F90*(1+B$17))))</f>
        <v>0</v>
      </c>
      <c r="C86" s="67">
        <f>((Ingresos!$E90*(1+C$17))+((Ingresos!$F90*(1+C$17))))</f>
        <v>0</v>
      </c>
      <c r="D86" s="67">
        <f>((Ingresos!$E90*(1+D$17))+((Ingresos!$F90*(1+D$17))))</f>
        <v>0</v>
      </c>
      <c r="E86" s="67">
        <f>((Ingresos!$E90*(1+E$17))+((Ingresos!$F90*(1+E$17))))</f>
        <v>0</v>
      </c>
      <c r="F86" s="67">
        <f>((Ingresos!$E90*(1+F$17))+((Ingresos!$F90*(1+F$17))))</f>
        <v>0</v>
      </c>
      <c r="G86" s="67">
        <f>((Ingresos!$E90*(1+G$17))+((Ingresos!$F90*(1+G$17))))</f>
        <v>0</v>
      </c>
      <c r="H86" s="67">
        <f>((Ingresos!$E90*(1+H$17))+((Ingresos!$F90*(1+H$17))))</f>
        <v>0</v>
      </c>
      <c r="I86" s="67">
        <f>((Ingresos!$E90*(1+I$17))+((Ingresos!$F90*(1+I$17))))</f>
        <v>0</v>
      </c>
      <c r="J86" s="67">
        <f>((Ingresos!$E90*(1+J$17))+((Ingresos!$F90*(1+J$17))))</f>
        <v>0</v>
      </c>
      <c r="K86" s="67">
        <f>((Ingresos!$E90*(1+K$17))+((Ingresos!$F90*(1+K$17))))</f>
        <v>0</v>
      </c>
      <c r="L86" s="67">
        <f>((Ingresos!$E90*(1+L$17))+((Ingresos!$F90*(1+L$17))))</f>
        <v>0</v>
      </c>
      <c r="M86" s="67">
        <f>((Ingresos!$E90*(1+M$17))+((Ingresos!$F90*(1+M$17))))</f>
        <v>0</v>
      </c>
    </row>
    <row r="87" spans="1:13">
      <c r="A87" s="69" t="str">
        <f>Ingresos!$C$91</f>
        <v>No aplica</v>
      </c>
      <c r="B87" s="67">
        <f>((Ingresos!$E91*(1+B$17))+((Ingresos!$F91*(1+B$17))))</f>
        <v>0</v>
      </c>
      <c r="C87" s="67">
        <f>((Ingresos!$E91*(1+C$17))+((Ingresos!$F91*(1+C$17))))</f>
        <v>0</v>
      </c>
      <c r="D87" s="67">
        <f>((Ingresos!$E91*(1+D$17))+((Ingresos!$F91*(1+D$17))))</f>
        <v>0</v>
      </c>
      <c r="E87" s="67">
        <f>((Ingresos!$E91*(1+E$17))+((Ingresos!$F91*(1+E$17))))</f>
        <v>0</v>
      </c>
      <c r="F87" s="67">
        <f>((Ingresos!$E91*(1+F$17))+((Ingresos!$F91*(1+F$17))))</f>
        <v>0</v>
      </c>
      <c r="G87" s="67">
        <f>((Ingresos!$E91*(1+G$17))+((Ingresos!$F91*(1+G$17))))</f>
        <v>0</v>
      </c>
      <c r="H87" s="67">
        <f>((Ingresos!$E91*(1+H$17))+((Ingresos!$F91*(1+H$17))))</f>
        <v>0</v>
      </c>
      <c r="I87" s="67">
        <f>((Ingresos!$E91*(1+I$17))+((Ingresos!$F91*(1+I$17))))</f>
        <v>0</v>
      </c>
      <c r="J87" s="67">
        <f>((Ingresos!$E91*(1+J$17))+((Ingresos!$F91*(1+J$17))))</f>
        <v>0</v>
      </c>
      <c r="K87" s="67">
        <f>((Ingresos!$E91*(1+K$17))+((Ingresos!$F91*(1+K$17))))</f>
        <v>0</v>
      </c>
      <c r="L87" s="67">
        <f>((Ingresos!$E91*(1+L$17))+((Ingresos!$F91*(1+L$17))))</f>
        <v>0</v>
      </c>
      <c r="M87" s="67">
        <f>((Ingresos!$E91*(1+M$17))+((Ingresos!$F91*(1+M$17))))</f>
        <v>0</v>
      </c>
    </row>
    <row r="88" spans="1:13">
      <c r="A88" s="69" t="str">
        <f>Ingresos!$C$92</f>
        <v>No aplica</v>
      </c>
      <c r="B88" s="67">
        <f>((Ingresos!$E92*(1+B$17))+((Ingresos!$F92*(1+B$17))))</f>
        <v>0</v>
      </c>
      <c r="C88" s="67">
        <f>((Ingresos!$E92*(1+C$17))+((Ingresos!$F92*(1+C$17))))</f>
        <v>0</v>
      </c>
      <c r="D88" s="67">
        <f>((Ingresos!$E92*(1+D$17))+((Ingresos!$F92*(1+D$17))))</f>
        <v>0</v>
      </c>
      <c r="E88" s="67">
        <f>((Ingresos!$E92*(1+E$17))+((Ingresos!$F92*(1+E$17))))</f>
        <v>0</v>
      </c>
      <c r="F88" s="67">
        <f>((Ingresos!$E92*(1+F$17))+((Ingresos!$F92*(1+F$17))))</f>
        <v>0</v>
      </c>
      <c r="G88" s="67">
        <f>((Ingresos!$E92*(1+G$17))+((Ingresos!$F92*(1+G$17))))</f>
        <v>0</v>
      </c>
      <c r="H88" s="67">
        <f>((Ingresos!$E92*(1+H$17))+((Ingresos!$F92*(1+H$17))))</f>
        <v>0</v>
      </c>
      <c r="I88" s="67">
        <f>((Ingresos!$E92*(1+I$17))+((Ingresos!$F92*(1+I$17))))</f>
        <v>0</v>
      </c>
      <c r="J88" s="67">
        <f>((Ingresos!$E92*(1+J$17))+((Ingresos!$F92*(1+J$17))))</f>
        <v>0</v>
      </c>
      <c r="K88" s="67">
        <f>((Ingresos!$E92*(1+K$17))+((Ingresos!$F92*(1+K$17))))</f>
        <v>0</v>
      </c>
      <c r="L88" s="67">
        <f>((Ingresos!$E92*(1+L$17))+((Ingresos!$F92*(1+L$17))))</f>
        <v>0</v>
      </c>
      <c r="M88" s="67">
        <f>((Ingresos!$E92*(1+M$17))+((Ingresos!$F92*(1+M$17))))</f>
        <v>0</v>
      </c>
    </row>
    <row r="89" spans="1:13">
      <c r="A89" s="69" t="str">
        <f>Ingresos!$C$93</f>
        <v>No aplica</v>
      </c>
      <c r="B89" s="67">
        <f>((Ingresos!$E93*(1+B$17))+((Ingresos!$F93*(1+B$17))))</f>
        <v>0</v>
      </c>
      <c r="C89" s="67">
        <f>((Ingresos!$E93*(1+C$17))+((Ingresos!$F93*(1+C$17))))</f>
        <v>0</v>
      </c>
      <c r="D89" s="67">
        <f>((Ingresos!$E93*(1+D$17))+((Ingresos!$F93*(1+D$17))))</f>
        <v>0</v>
      </c>
      <c r="E89" s="67">
        <f>((Ingresos!$E93*(1+E$17))+((Ingresos!$F93*(1+E$17))))</f>
        <v>0</v>
      </c>
      <c r="F89" s="67">
        <f>((Ingresos!$E93*(1+F$17))+((Ingresos!$F93*(1+F$17))))</f>
        <v>0</v>
      </c>
      <c r="G89" s="67">
        <f>((Ingresos!$E93*(1+G$17))+((Ingresos!$F93*(1+G$17))))</f>
        <v>0</v>
      </c>
      <c r="H89" s="67">
        <f>((Ingresos!$E93*(1+H$17))+((Ingresos!$F93*(1+H$17))))</f>
        <v>0</v>
      </c>
      <c r="I89" s="67">
        <f>((Ingresos!$E93*(1+I$17))+((Ingresos!$F93*(1+I$17))))</f>
        <v>0</v>
      </c>
      <c r="J89" s="67">
        <f>((Ingresos!$E93*(1+J$17))+((Ingresos!$F93*(1+J$17))))</f>
        <v>0</v>
      </c>
      <c r="K89" s="67">
        <f>((Ingresos!$E93*(1+K$17))+((Ingresos!$F93*(1+K$17))))</f>
        <v>0</v>
      </c>
      <c r="L89" s="67">
        <f>((Ingresos!$E93*(1+L$17))+((Ingresos!$F93*(1+L$17))))</f>
        <v>0</v>
      </c>
      <c r="M89" s="67">
        <f>((Ingresos!$E93*(1+M$17))+((Ingresos!$F93*(1+M$17))))</f>
        <v>0</v>
      </c>
    </row>
    <row r="90" spans="1:13">
      <c r="A90" s="69" t="str">
        <f>Ingresos!$C$94</f>
        <v>No aplica</v>
      </c>
      <c r="B90" s="67">
        <f>((Ingresos!$E94*(1+B$17))+((Ingresos!$F94*(1+B$17))))</f>
        <v>0</v>
      </c>
      <c r="C90" s="67">
        <f>((Ingresos!$E94*(1+C$17))+((Ingresos!$F94*(1+C$17))))</f>
        <v>0</v>
      </c>
      <c r="D90" s="67">
        <f>((Ingresos!$E94*(1+D$17))+((Ingresos!$F94*(1+D$17))))</f>
        <v>0</v>
      </c>
      <c r="E90" s="67">
        <f>((Ingresos!$E94*(1+E$17))+((Ingresos!$F94*(1+E$17))))</f>
        <v>0</v>
      </c>
      <c r="F90" s="67">
        <f>((Ingresos!$E94*(1+F$17))+((Ingresos!$F94*(1+F$17))))</f>
        <v>0</v>
      </c>
      <c r="G90" s="67">
        <f>((Ingresos!$E94*(1+G$17))+((Ingresos!$F94*(1+G$17))))</f>
        <v>0</v>
      </c>
      <c r="H90" s="67">
        <f>((Ingresos!$E94*(1+H$17))+((Ingresos!$F94*(1+H$17))))</f>
        <v>0</v>
      </c>
      <c r="I90" s="67">
        <f>((Ingresos!$E94*(1+I$17))+((Ingresos!$F94*(1+I$17))))</f>
        <v>0</v>
      </c>
      <c r="J90" s="67">
        <f>((Ingresos!$E94*(1+J$17))+((Ingresos!$F94*(1+J$17))))</f>
        <v>0</v>
      </c>
      <c r="K90" s="67">
        <f>((Ingresos!$E94*(1+K$17))+((Ingresos!$F94*(1+K$17))))</f>
        <v>0</v>
      </c>
      <c r="L90" s="67">
        <f>((Ingresos!$E94*(1+L$17))+((Ingresos!$F94*(1+L$17))))</f>
        <v>0</v>
      </c>
      <c r="M90" s="67">
        <f>((Ingresos!$E94*(1+M$17))+((Ingresos!$F94*(1+M$17))))</f>
        <v>0</v>
      </c>
    </row>
    <row r="91" spans="1:13">
      <c r="A91" s="69" t="str">
        <f>Ingresos!$C$95</f>
        <v>No aplica</v>
      </c>
      <c r="B91" s="67">
        <f>((Ingresos!$E95*(1+B$17))+((Ingresos!$F95*(1+B$17))))</f>
        <v>0</v>
      </c>
      <c r="C91" s="67">
        <f>((Ingresos!$E95*(1+C$17))+((Ingresos!$F95*(1+C$17))))</f>
        <v>0</v>
      </c>
      <c r="D91" s="67">
        <f>((Ingresos!$E95*(1+D$17))+((Ingresos!$F95*(1+D$17))))</f>
        <v>0</v>
      </c>
      <c r="E91" s="67">
        <f>((Ingresos!$E95*(1+E$17))+((Ingresos!$F95*(1+E$17))))</f>
        <v>0</v>
      </c>
      <c r="F91" s="67">
        <f>((Ingresos!$E95*(1+F$17))+((Ingresos!$F95*(1+F$17))))</f>
        <v>0</v>
      </c>
      <c r="G91" s="67">
        <f>((Ingresos!$E95*(1+G$17))+((Ingresos!$F95*(1+G$17))))</f>
        <v>0</v>
      </c>
      <c r="H91" s="67">
        <f>((Ingresos!$E95*(1+H$17))+((Ingresos!$F95*(1+H$17))))</f>
        <v>0</v>
      </c>
      <c r="I91" s="67">
        <f>((Ingresos!$E95*(1+I$17))+((Ingresos!$F95*(1+I$17))))</f>
        <v>0</v>
      </c>
      <c r="J91" s="67">
        <f>((Ingresos!$E95*(1+J$17))+((Ingresos!$F95*(1+J$17))))</f>
        <v>0</v>
      </c>
      <c r="K91" s="67">
        <f>((Ingresos!$E95*(1+K$17))+((Ingresos!$F95*(1+K$17))))</f>
        <v>0</v>
      </c>
      <c r="L91" s="67">
        <f>((Ingresos!$E95*(1+L$17))+((Ingresos!$F95*(1+L$17))))</f>
        <v>0</v>
      </c>
      <c r="M91" s="67">
        <f>((Ingresos!$E95*(1+M$17))+((Ingresos!$F95*(1+M$17))))</f>
        <v>0</v>
      </c>
    </row>
    <row r="92" spans="1:13">
      <c r="A92" s="69" t="str">
        <f>Ingresos!$C$96</f>
        <v>No aplica</v>
      </c>
      <c r="B92" s="67">
        <f>((Ingresos!$E96*(1+B$17))+((Ingresos!$F96*(1+B$17))))</f>
        <v>0</v>
      </c>
      <c r="C92" s="67">
        <f>((Ingresos!$E96*(1+C$17))+((Ingresos!$F96*(1+C$17))))</f>
        <v>0</v>
      </c>
      <c r="D92" s="67">
        <f>((Ingresos!$E96*(1+D$17))+((Ingresos!$F96*(1+D$17))))</f>
        <v>0</v>
      </c>
      <c r="E92" s="67">
        <f>((Ingresos!$E96*(1+E$17))+((Ingresos!$F96*(1+E$17))))</f>
        <v>0</v>
      </c>
      <c r="F92" s="67">
        <f>((Ingresos!$E96*(1+F$17))+((Ingresos!$F96*(1+F$17))))</f>
        <v>0</v>
      </c>
      <c r="G92" s="67">
        <f>((Ingresos!$E96*(1+G$17))+((Ingresos!$F96*(1+G$17))))</f>
        <v>0</v>
      </c>
      <c r="H92" s="67">
        <f>((Ingresos!$E96*(1+H$17))+((Ingresos!$F96*(1+H$17))))</f>
        <v>0</v>
      </c>
      <c r="I92" s="67">
        <f>((Ingresos!$E96*(1+I$17))+((Ingresos!$F96*(1+I$17))))</f>
        <v>0</v>
      </c>
      <c r="J92" s="67">
        <f>((Ingresos!$E96*(1+J$17))+((Ingresos!$F96*(1+J$17))))</f>
        <v>0</v>
      </c>
      <c r="K92" s="67">
        <f>((Ingresos!$E96*(1+K$17))+((Ingresos!$F96*(1+K$17))))</f>
        <v>0</v>
      </c>
      <c r="L92" s="67">
        <f>((Ingresos!$E96*(1+L$17))+((Ingresos!$F96*(1+L$17))))</f>
        <v>0</v>
      </c>
      <c r="M92" s="67">
        <f>((Ingresos!$E96*(1+M$17))+((Ingresos!$F96*(1+M$17))))</f>
        <v>0</v>
      </c>
    </row>
    <row r="93" spans="1:13">
      <c r="A93" s="69" t="str">
        <f>Ingresos!$C$97</f>
        <v>No aplica</v>
      </c>
      <c r="B93" s="67">
        <f>((Ingresos!$E97*(1+B$17))+((Ingresos!$F97*(1+B$17))))</f>
        <v>0</v>
      </c>
      <c r="C93" s="67">
        <f>((Ingresos!$E97*(1+C$17))+((Ingresos!$F97*(1+C$17))))</f>
        <v>0</v>
      </c>
      <c r="D93" s="67">
        <f>((Ingresos!$E97*(1+D$17))+((Ingresos!$F97*(1+D$17))))</f>
        <v>0</v>
      </c>
      <c r="E93" s="67">
        <f>((Ingresos!$E97*(1+E$17))+((Ingresos!$F97*(1+E$17))))</f>
        <v>0</v>
      </c>
      <c r="F93" s="67">
        <f>((Ingresos!$E97*(1+F$17))+((Ingresos!$F97*(1+F$17))))</f>
        <v>0</v>
      </c>
      <c r="G93" s="67">
        <f>((Ingresos!$E97*(1+G$17))+((Ingresos!$F97*(1+G$17))))</f>
        <v>0</v>
      </c>
      <c r="H93" s="67">
        <f>((Ingresos!$E97*(1+H$17))+((Ingresos!$F97*(1+H$17))))</f>
        <v>0</v>
      </c>
      <c r="I93" s="67">
        <f>((Ingresos!$E97*(1+I$17))+((Ingresos!$F97*(1+I$17))))</f>
        <v>0</v>
      </c>
      <c r="J93" s="67">
        <f>((Ingresos!$E97*(1+J$17))+((Ingresos!$F97*(1+J$17))))</f>
        <v>0</v>
      </c>
      <c r="K93" s="67">
        <f>((Ingresos!$E97*(1+K$17))+((Ingresos!$F97*(1+K$17))))</f>
        <v>0</v>
      </c>
      <c r="L93" s="67">
        <f>((Ingresos!$E97*(1+L$17))+((Ingresos!$F97*(1+L$17))))</f>
        <v>0</v>
      </c>
      <c r="M93" s="67">
        <f>((Ingresos!$E97*(1+M$17))+((Ingresos!$F97*(1+M$17))))</f>
        <v>0</v>
      </c>
    </row>
    <row r="94" spans="1:13">
      <c r="A94" s="69" t="str">
        <f>Ingresos!$C$98</f>
        <v>No aplica</v>
      </c>
      <c r="B94" s="67">
        <f>((Ingresos!$E98*(1+B$17))+((Ingresos!$F98*(1+B$17))))</f>
        <v>0</v>
      </c>
      <c r="C94" s="67">
        <f>((Ingresos!$E98*(1+C$17))+((Ingresos!$F98*(1+C$17))))</f>
        <v>0</v>
      </c>
      <c r="D94" s="67">
        <f>((Ingresos!$E98*(1+D$17))+((Ingresos!$F98*(1+D$17))))</f>
        <v>0</v>
      </c>
      <c r="E94" s="67">
        <f>((Ingresos!$E98*(1+E$17))+((Ingresos!$F98*(1+E$17))))</f>
        <v>0</v>
      </c>
      <c r="F94" s="67">
        <f>((Ingresos!$E98*(1+F$17))+((Ingresos!$F98*(1+F$17))))</f>
        <v>0</v>
      </c>
      <c r="G94" s="67">
        <f>((Ingresos!$E98*(1+G$17))+((Ingresos!$F98*(1+G$17))))</f>
        <v>0</v>
      </c>
      <c r="H94" s="67">
        <f>((Ingresos!$E98*(1+H$17))+((Ingresos!$F98*(1+H$17))))</f>
        <v>0</v>
      </c>
      <c r="I94" s="67">
        <f>((Ingresos!$E98*(1+I$17))+((Ingresos!$F98*(1+I$17))))</f>
        <v>0</v>
      </c>
      <c r="J94" s="67">
        <f>((Ingresos!$E98*(1+J$17))+((Ingresos!$F98*(1+J$17))))</f>
        <v>0</v>
      </c>
      <c r="K94" s="67">
        <f>((Ingresos!$E98*(1+K$17))+((Ingresos!$F98*(1+K$17))))</f>
        <v>0</v>
      </c>
      <c r="L94" s="67">
        <f>((Ingresos!$E98*(1+L$17))+((Ingresos!$F98*(1+L$17))))</f>
        <v>0</v>
      </c>
      <c r="M94" s="67">
        <f>((Ingresos!$E98*(1+M$17))+((Ingresos!$F98*(1+M$17))))</f>
        <v>0</v>
      </c>
    </row>
    <row r="95" spans="1:13">
      <c r="A95" s="69" t="str">
        <f>Ingresos!$C$99</f>
        <v>No aplica</v>
      </c>
      <c r="B95" s="67">
        <f>((Ingresos!$E99*(1+B$17))+((Ingresos!$F99*(1+B$17))))</f>
        <v>0</v>
      </c>
      <c r="C95" s="67">
        <f>((Ingresos!$E99*(1+C$17))+((Ingresos!$F99*(1+C$17))))</f>
        <v>0</v>
      </c>
      <c r="D95" s="67">
        <f>((Ingresos!$E99*(1+D$17))+((Ingresos!$F99*(1+D$17))))</f>
        <v>0</v>
      </c>
      <c r="E95" s="67">
        <f>((Ingresos!$E99*(1+E$17))+((Ingresos!$F99*(1+E$17))))</f>
        <v>0</v>
      </c>
      <c r="F95" s="67">
        <f>((Ingresos!$E99*(1+F$17))+((Ingresos!$F99*(1+F$17))))</f>
        <v>0</v>
      </c>
      <c r="G95" s="67">
        <f>((Ingresos!$E99*(1+G$17))+((Ingresos!$F99*(1+G$17))))</f>
        <v>0</v>
      </c>
      <c r="H95" s="67">
        <f>((Ingresos!$E99*(1+H$17))+((Ingresos!$F99*(1+H$17))))</f>
        <v>0</v>
      </c>
      <c r="I95" s="67">
        <f>((Ingresos!$E99*(1+I$17))+((Ingresos!$F99*(1+I$17))))</f>
        <v>0</v>
      </c>
      <c r="J95" s="67">
        <f>((Ingresos!$E99*(1+J$17))+((Ingresos!$F99*(1+J$17))))</f>
        <v>0</v>
      </c>
      <c r="K95" s="67">
        <f>((Ingresos!$E99*(1+K$17))+((Ingresos!$F99*(1+K$17))))</f>
        <v>0</v>
      </c>
      <c r="L95" s="67">
        <f>((Ingresos!$E99*(1+L$17))+((Ingresos!$F99*(1+L$17))))</f>
        <v>0</v>
      </c>
      <c r="M95" s="67">
        <f>((Ingresos!$E99*(1+M$17))+((Ingresos!$F99*(1+M$17))))</f>
        <v>0</v>
      </c>
    </row>
    <row r="96" spans="1:13" s="79" customFormat="1" ht="10.5">
      <c r="A96" s="77" t="s">
        <v>134</v>
      </c>
      <c r="B96" s="78">
        <f>SUM(B86:B95)</f>
        <v>0</v>
      </c>
      <c r="C96" s="78">
        <f>SUM(C86:C95)</f>
        <v>0</v>
      </c>
      <c r="D96" s="78">
        <f t="shared" ref="D96:M96" si="17">SUM(D86:D95)</f>
        <v>0</v>
      </c>
      <c r="E96" s="78">
        <f t="shared" si="17"/>
        <v>0</v>
      </c>
      <c r="F96" s="78">
        <f t="shared" si="17"/>
        <v>0</v>
      </c>
      <c r="G96" s="78">
        <f t="shared" si="17"/>
        <v>0</v>
      </c>
      <c r="H96" s="78">
        <f t="shared" si="17"/>
        <v>0</v>
      </c>
      <c r="I96" s="78">
        <f t="shared" si="17"/>
        <v>0</v>
      </c>
      <c r="J96" s="78">
        <f t="shared" si="17"/>
        <v>0</v>
      </c>
      <c r="K96" s="78">
        <f t="shared" si="17"/>
        <v>0</v>
      </c>
      <c r="L96" s="78">
        <f t="shared" si="17"/>
        <v>0</v>
      </c>
      <c r="M96" s="78">
        <f t="shared" si="17"/>
        <v>0</v>
      </c>
    </row>
    <row r="97" spans="1:13" s="79" customFormat="1" ht="10.5">
      <c r="A97" s="77" t="s">
        <v>135</v>
      </c>
      <c r="B97" s="78">
        <f>B96+B85</f>
        <v>0</v>
      </c>
      <c r="C97" s="78">
        <f>C96+C85</f>
        <v>0</v>
      </c>
      <c r="D97" s="78">
        <f t="shared" ref="D97:M97" si="18">D96+D85</f>
        <v>0</v>
      </c>
      <c r="E97" s="78">
        <f t="shared" si="18"/>
        <v>0</v>
      </c>
      <c r="F97" s="78">
        <f t="shared" si="18"/>
        <v>0</v>
      </c>
      <c r="G97" s="78">
        <f t="shared" si="18"/>
        <v>0</v>
      </c>
      <c r="H97" s="78">
        <f t="shared" si="18"/>
        <v>0</v>
      </c>
      <c r="I97" s="78">
        <f t="shared" si="18"/>
        <v>0</v>
      </c>
      <c r="J97" s="78">
        <f t="shared" si="18"/>
        <v>0</v>
      </c>
      <c r="K97" s="78">
        <f t="shared" si="18"/>
        <v>0</v>
      </c>
      <c r="L97" s="78">
        <f t="shared" si="18"/>
        <v>0</v>
      </c>
      <c r="M97" s="78">
        <f t="shared" si="18"/>
        <v>0</v>
      </c>
    </row>
    <row r="98" spans="1:13">
      <c r="A98" s="70" t="s">
        <v>130</v>
      </c>
      <c r="B98" s="74"/>
      <c r="C98" s="74"/>
      <c r="D98" s="74"/>
      <c r="E98" s="74"/>
      <c r="F98" s="74"/>
      <c r="G98" s="74"/>
      <c r="H98" s="74"/>
      <c r="I98" s="74"/>
      <c r="J98" s="74"/>
      <c r="K98" s="74"/>
      <c r="L98" s="74"/>
      <c r="M98" s="74"/>
    </row>
    <row r="99" spans="1:13">
      <c r="A99" s="69" t="str">
        <f>Ingresos!$C$78</f>
        <v>No aplica</v>
      </c>
      <c r="B99" s="67">
        <f>((Ingresos!$G78*(1+B$18))+((Ingresos!$H78*(1+B$18))+((Ingresos!$I78*(1+B$18))+((Ingresos!$J78*(1+B$18))))))</f>
        <v>0</v>
      </c>
      <c r="C99" s="67">
        <f>((Ingresos!$G78*(1+C$18))+((Ingresos!$H78*(1+C$18))+((Ingresos!$I78*(1+C$18))+((Ingresos!$J78*(1+C$18))))))</f>
        <v>0</v>
      </c>
      <c r="D99" s="67">
        <f>((Ingresos!$G78*(1+D$18))+((Ingresos!$H78*(1+D$18))+((Ingresos!$I78*(1+D$18))+((Ingresos!$J78*(1+D$18))))))</f>
        <v>0</v>
      </c>
      <c r="E99" s="67">
        <f>((Ingresos!$G78*(1+E$18))+((Ingresos!$H78*(1+E$18))+((Ingresos!$I78*(1+E$18))+((Ingresos!$J78*(1+E$18))))))</f>
        <v>0</v>
      </c>
      <c r="F99" s="67">
        <f>((Ingresos!$G78*(1+F$18))+((Ingresos!$H78*(1+F$18))+((Ingresos!$I78*(1+F$18))+((Ingresos!$J78*(1+F$18))))))</f>
        <v>0</v>
      </c>
      <c r="G99" s="67">
        <f>((Ingresos!$G78*(1+G$18))+((Ingresos!$H78*(1+G$18))+((Ingresos!$I78*(1+G$18))+((Ingresos!$J78*(1+G$18))))))</f>
        <v>0</v>
      </c>
      <c r="H99" s="67">
        <f>((Ingresos!$G78*(1+H$18))+((Ingresos!$H78*(1+H$18))+((Ingresos!$I78*(1+H$18))+((Ingresos!$J78*(1+H$18))))))</f>
        <v>0</v>
      </c>
      <c r="I99" s="67">
        <f>((Ingresos!$G78*(1+I$18))+((Ingresos!$H78*(1+I$18))+((Ingresos!$I78*(1+I$18))+((Ingresos!$J78*(1+I$18))))))</f>
        <v>0</v>
      </c>
      <c r="J99" s="67">
        <f>((Ingresos!$G78*(1+J$18))+((Ingresos!$H78*(1+J$18))+((Ingresos!$I78*(1+J$18))+((Ingresos!$J78*(1+J$18))))))</f>
        <v>0</v>
      </c>
      <c r="K99" s="67">
        <f>((Ingresos!$G78*(1+K$18))+((Ingresos!$H78*(1+K$18))+((Ingresos!$I78*(1+K$18))+((Ingresos!$J78*(1+K$18))))))</f>
        <v>0</v>
      </c>
      <c r="L99" s="67">
        <f>((Ingresos!$G78*(1+L$18))+((Ingresos!$H78*(1+L$18))+((Ingresos!$I78*(1+L$18))+((Ingresos!$J78*(1+L$18))))))</f>
        <v>0</v>
      </c>
      <c r="M99" s="67">
        <f>((Ingresos!$G78*(1+M$18))+((Ingresos!$H78*(1+M$18))+((Ingresos!$I78*(1+M$18))+((Ingresos!$J78*(1+M$18))))))</f>
        <v>0</v>
      </c>
    </row>
    <row r="100" spans="1:13">
      <c r="A100" s="69" t="str">
        <f>Ingresos!$C$79</f>
        <v>No aplica</v>
      </c>
      <c r="B100" s="67">
        <f>((Ingresos!$G79*(1+B$18))+((Ingresos!$H79*(1+B$18))+((Ingresos!$I79*(1+B$18))+((Ingresos!$J79*(1+B$18))))))</f>
        <v>0</v>
      </c>
      <c r="C100" s="67">
        <f>((Ingresos!$G79*(1+C$18))+((Ingresos!$H79*(1+C$18))+((Ingresos!$I79*(1+C$18))+((Ingresos!$J79*(1+C$18))))))</f>
        <v>0</v>
      </c>
      <c r="D100" s="67">
        <f>((Ingresos!$G79*(1+D$18))+((Ingresos!$H79*(1+D$18))+((Ingresos!$I79*(1+D$18))+((Ingresos!$J79*(1+D$18))))))</f>
        <v>0</v>
      </c>
      <c r="E100" s="67">
        <f>((Ingresos!$G79*(1+E$18))+((Ingresos!$H79*(1+E$18))+((Ingresos!$I79*(1+E$18))+((Ingresos!$J79*(1+E$18))))))</f>
        <v>0</v>
      </c>
      <c r="F100" s="67">
        <f>((Ingresos!$G79*(1+F$18))+((Ingresos!$H79*(1+F$18))+((Ingresos!$I79*(1+F$18))+((Ingresos!$J79*(1+F$18))))))</f>
        <v>0</v>
      </c>
      <c r="G100" s="67">
        <f>((Ingresos!$G79*(1+G$18))+((Ingresos!$H79*(1+G$18))+((Ingresos!$I79*(1+G$18))+((Ingresos!$J79*(1+G$18))))))</f>
        <v>0</v>
      </c>
      <c r="H100" s="67">
        <f>((Ingresos!$G79*(1+H$18))+((Ingresos!$H79*(1+H$18))+((Ingresos!$I79*(1+H$18))+((Ingresos!$J79*(1+H$18))))))</f>
        <v>0</v>
      </c>
      <c r="I100" s="67">
        <f>((Ingresos!$G79*(1+I$18))+((Ingresos!$H79*(1+I$18))+((Ingresos!$I79*(1+I$18))+((Ingresos!$J79*(1+I$18))))))</f>
        <v>0</v>
      </c>
      <c r="J100" s="67">
        <f>((Ingresos!$G79*(1+J$18))+((Ingresos!$H79*(1+J$18))+((Ingresos!$I79*(1+J$18))+((Ingresos!$J79*(1+J$18))))))</f>
        <v>0</v>
      </c>
      <c r="K100" s="67">
        <f>((Ingresos!$G79*(1+K$18))+((Ingresos!$H79*(1+K$18))+((Ingresos!$I79*(1+K$18))+((Ingresos!$J79*(1+K$18))))))</f>
        <v>0</v>
      </c>
      <c r="L100" s="67">
        <f>((Ingresos!$G79*(1+L$18))+((Ingresos!$H79*(1+L$18))+((Ingresos!$I79*(1+L$18))+((Ingresos!$J79*(1+L$18))))))</f>
        <v>0</v>
      </c>
      <c r="M100" s="67">
        <f>((Ingresos!$G79*(1+M$18))+((Ingresos!$H79*(1+M$18))+((Ingresos!$I79*(1+M$18))+((Ingresos!$J79*(1+M$18))))))</f>
        <v>0</v>
      </c>
    </row>
    <row r="101" spans="1:13">
      <c r="A101" s="69" t="str">
        <f>Ingresos!$C$80</f>
        <v>No aplica</v>
      </c>
      <c r="B101" s="67">
        <f>((Ingresos!$G80*(1+B$18))+((Ingresos!$H80*(1+B$18))+((Ingresos!$I80*(1+B$18))+((Ingresos!$J80*(1+B$18))))))</f>
        <v>0</v>
      </c>
      <c r="C101" s="67">
        <f>((Ingresos!$G80*(1+C$18))+((Ingresos!$H80*(1+C$18))+((Ingresos!$I80*(1+C$18))+((Ingresos!$J80*(1+C$18))))))</f>
        <v>0</v>
      </c>
      <c r="D101" s="67">
        <f>((Ingresos!$G80*(1+D$18))+((Ingresos!$H80*(1+D$18))+((Ingresos!$I80*(1+D$18))+((Ingresos!$J80*(1+D$18))))))</f>
        <v>0</v>
      </c>
      <c r="E101" s="67">
        <f>((Ingresos!$G80*(1+E$18))+((Ingresos!$H80*(1+E$18))+((Ingresos!$I80*(1+E$18))+((Ingresos!$J80*(1+E$18))))))</f>
        <v>0</v>
      </c>
      <c r="F101" s="67">
        <f>((Ingresos!$G80*(1+F$18))+((Ingresos!$H80*(1+F$18))+((Ingresos!$I80*(1+F$18))+((Ingresos!$J80*(1+F$18))))))</f>
        <v>0</v>
      </c>
      <c r="G101" s="67">
        <f>((Ingresos!$G80*(1+G$18))+((Ingresos!$H80*(1+G$18))+((Ingresos!$I80*(1+G$18))+((Ingresos!$J80*(1+G$18))))))</f>
        <v>0</v>
      </c>
      <c r="H101" s="67">
        <f>((Ingresos!$G80*(1+H$18))+((Ingresos!$H80*(1+H$18))+((Ingresos!$I80*(1+H$18))+((Ingresos!$J80*(1+H$18))))))</f>
        <v>0</v>
      </c>
      <c r="I101" s="67">
        <f>((Ingresos!$G80*(1+I$18))+((Ingresos!$H80*(1+I$18))+((Ingresos!$I80*(1+I$18))+((Ingresos!$J80*(1+I$18))))))</f>
        <v>0</v>
      </c>
      <c r="J101" s="67">
        <f>((Ingresos!$G80*(1+J$18))+((Ingresos!$H80*(1+J$18))+((Ingresos!$I80*(1+J$18))+((Ingresos!$J80*(1+J$18))))))</f>
        <v>0</v>
      </c>
      <c r="K101" s="67">
        <f>((Ingresos!$G80*(1+K$18))+((Ingresos!$H80*(1+K$18))+((Ingresos!$I80*(1+K$18))+((Ingresos!$J80*(1+K$18))))))</f>
        <v>0</v>
      </c>
      <c r="L101" s="67">
        <f>((Ingresos!$G80*(1+L$18))+((Ingresos!$H80*(1+L$18))+((Ingresos!$I80*(1+L$18))+((Ingresos!$J80*(1+L$18))))))</f>
        <v>0</v>
      </c>
      <c r="M101" s="67">
        <f>((Ingresos!$G80*(1+M$18))+((Ingresos!$H80*(1+M$18))+((Ingresos!$I80*(1+M$18))+((Ingresos!$J80*(1+M$18))))))</f>
        <v>0</v>
      </c>
    </row>
    <row r="102" spans="1:13">
      <c r="A102" s="69" t="str">
        <f>Ingresos!$C$81</f>
        <v>No aplica</v>
      </c>
      <c r="B102" s="67">
        <f>((Ingresos!$G81*(1+B$18))+((Ingresos!$H81*(1+B$18))+((Ingresos!$I81*(1+B$18))+((Ingresos!$J81*(1+B$18))))))</f>
        <v>0</v>
      </c>
      <c r="C102" s="67">
        <f>((Ingresos!$G81*(1+C$18))+((Ingresos!$H81*(1+C$18))+((Ingresos!$I81*(1+C$18))+((Ingresos!$J81*(1+C$18))))))</f>
        <v>0</v>
      </c>
      <c r="D102" s="67">
        <f>((Ingresos!$G81*(1+D$18))+((Ingresos!$H81*(1+D$18))+((Ingresos!$I81*(1+D$18))+((Ingresos!$J81*(1+D$18))))))</f>
        <v>0</v>
      </c>
      <c r="E102" s="67">
        <f>((Ingresos!$G81*(1+E$18))+((Ingresos!$H81*(1+E$18))+((Ingresos!$I81*(1+E$18))+((Ingresos!$J81*(1+E$18))))))</f>
        <v>0</v>
      </c>
      <c r="F102" s="67">
        <f>((Ingresos!$G81*(1+F$18))+((Ingresos!$H81*(1+F$18))+((Ingresos!$I81*(1+F$18))+((Ingresos!$J81*(1+F$18))))))</f>
        <v>0</v>
      </c>
      <c r="G102" s="67">
        <f>((Ingresos!$G81*(1+G$18))+((Ingresos!$H81*(1+G$18))+((Ingresos!$I81*(1+G$18))+((Ingresos!$J81*(1+G$18))))))</f>
        <v>0</v>
      </c>
      <c r="H102" s="67">
        <f>((Ingresos!$G81*(1+H$18))+((Ingresos!$H81*(1+H$18))+((Ingresos!$I81*(1+H$18))+((Ingresos!$J81*(1+H$18))))))</f>
        <v>0</v>
      </c>
      <c r="I102" s="67">
        <f>((Ingresos!$G81*(1+I$18))+((Ingresos!$H81*(1+I$18))+((Ingresos!$I81*(1+I$18))+((Ingresos!$J81*(1+I$18))))))</f>
        <v>0</v>
      </c>
      <c r="J102" s="67">
        <f>((Ingresos!$G81*(1+J$18))+((Ingresos!$H81*(1+J$18))+((Ingresos!$I81*(1+J$18))+((Ingresos!$J81*(1+J$18))))))</f>
        <v>0</v>
      </c>
      <c r="K102" s="67">
        <f>((Ingresos!$G81*(1+K$18))+((Ingresos!$H81*(1+K$18))+((Ingresos!$I81*(1+K$18))+((Ingresos!$J81*(1+K$18))))))</f>
        <v>0</v>
      </c>
      <c r="L102" s="67">
        <f>((Ingresos!$G81*(1+L$18))+((Ingresos!$H81*(1+L$18))+((Ingresos!$I81*(1+L$18))+((Ingresos!$J81*(1+L$18))))))</f>
        <v>0</v>
      </c>
      <c r="M102" s="67">
        <f>((Ingresos!$G81*(1+M$18))+((Ingresos!$H81*(1+M$18))+((Ingresos!$I81*(1+M$18))+((Ingresos!$J81*(1+M$18))))))</f>
        <v>0</v>
      </c>
    </row>
    <row r="103" spans="1:13">
      <c r="A103" s="69" t="str">
        <f>Ingresos!$C$82</f>
        <v>No aplica</v>
      </c>
      <c r="B103" s="67">
        <f>((Ingresos!$G82*(1+B$18))+((Ingresos!$H82*(1+B$18))+((Ingresos!$I82*(1+B$18))+((Ingresos!$J82*(1+B$18))))))</f>
        <v>0</v>
      </c>
      <c r="C103" s="67">
        <f>((Ingresos!$G82*(1+C$18))+((Ingresos!$H82*(1+C$18))+((Ingresos!$I82*(1+C$18))+((Ingresos!$J82*(1+C$18))))))</f>
        <v>0</v>
      </c>
      <c r="D103" s="67">
        <f>((Ingresos!$G82*(1+D$18))+((Ingresos!$H82*(1+D$18))+((Ingresos!$I82*(1+D$18))+((Ingresos!$J82*(1+D$18))))))</f>
        <v>0</v>
      </c>
      <c r="E103" s="67">
        <f>((Ingresos!$G82*(1+E$18))+((Ingresos!$H82*(1+E$18))+((Ingresos!$I82*(1+E$18))+((Ingresos!$J82*(1+E$18))))))</f>
        <v>0</v>
      </c>
      <c r="F103" s="67">
        <f>((Ingresos!$G82*(1+F$18))+((Ingresos!$H82*(1+F$18))+((Ingresos!$I82*(1+F$18))+((Ingresos!$J82*(1+F$18))))))</f>
        <v>0</v>
      </c>
      <c r="G103" s="67">
        <f>((Ingresos!$G82*(1+G$18))+((Ingresos!$H82*(1+G$18))+((Ingresos!$I82*(1+G$18))+((Ingresos!$J82*(1+G$18))))))</f>
        <v>0</v>
      </c>
      <c r="H103" s="67">
        <f>((Ingresos!$G82*(1+H$18))+((Ingresos!$H82*(1+H$18))+((Ingresos!$I82*(1+H$18))+((Ingresos!$J82*(1+H$18))))))</f>
        <v>0</v>
      </c>
      <c r="I103" s="67">
        <f>((Ingresos!$G82*(1+I$18))+((Ingresos!$H82*(1+I$18))+((Ingresos!$I82*(1+I$18))+((Ingresos!$J82*(1+I$18))))))</f>
        <v>0</v>
      </c>
      <c r="J103" s="67">
        <f>((Ingresos!$G82*(1+J$18))+((Ingresos!$H82*(1+J$18))+((Ingresos!$I82*(1+J$18))+((Ingresos!$J82*(1+J$18))))))</f>
        <v>0</v>
      </c>
      <c r="K103" s="67">
        <f>((Ingresos!$G82*(1+K$18))+((Ingresos!$H82*(1+K$18))+((Ingresos!$I82*(1+K$18))+((Ingresos!$J82*(1+K$18))))))</f>
        <v>0</v>
      </c>
      <c r="L103" s="67">
        <f>((Ingresos!$G82*(1+L$18))+((Ingresos!$H82*(1+L$18))+((Ingresos!$I82*(1+L$18))+((Ingresos!$J82*(1+L$18))))))</f>
        <v>0</v>
      </c>
      <c r="M103" s="67">
        <f>((Ingresos!$G82*(1+M$18))+((Ingresos!$H82*(1+M$18))+((Ingresos!$I82*(1+M$18))+((Ingresos!$J82*(1+M$18))))))</f>
        <v>0</v>
      </c>
    </row>
    <row r="104" spans="1:13">
      <c r="A104" s="69" t="str">
        <f>Ingresos!$C$83</f>
        <v>No aplica</v>
      </c>
      <c r="B104" s="67">
        <f>((Ingresos!$G83*(1+B$18))+((Ingresos!$H83*(1+B$18))+((Ingresos!$I83*(1+B$18))+((Ingresos!$J83*(1+B$18))))))</f>
        <v>0</v>
      </c>
      <c r="C104" s="67">
        <f>((Ingresos!$G83*(1+C$18))+((Ingresos!$H83*(1+C$18))+((Ingresos!$I83*(1+C$18))+((Ingresos!$J83*(1+C$18))))))</f>
        <v>0</v>
      </c>
      <c r="D104" s="67">
        <f>((Ingresos!$G83*(1+D$18))+((Ingresos!$H83*(1+D$18))+((Ingresos!$I83*(1+D$18))+((Ingresos!$J83*(1+D$18))))))</f>
        <v>0</v>
      </c>
      <c r="E104" s="67">
        <f>((Ingresos!$G83*(1+E$18))+((Ingresos!$H83*(1+E$18))+((Ingresos!$I83*(1+E$18))+((Ingresos!$J83*(1+E$18))))))</f>
        <v>0</v>
      </c>
      <c r="F104" s="67">
        <f>((Ingresos!$G83*(1+F$18))+((Ingresos!$H83*(1+F$18))+((Ingresos!$I83*(1+F$18))+((Ingresos!$J83*(1+F$18))))))</f>
        <v>0</v>
      </c>
      <c r="G104" s="67">
        <f>((Ingresos!$G83*(1+G$18))+((Ingresos!$H83*(1+G$18))+((Ingresos!$I83*(1+G$18))+((Ingresos!$J83*(1+G$18))))))</f>
        <v>0</v>
      </c>
      <c r="H104" s="67">
        <f>((Ingresos!$G83*(1+H$18))+((Ingresos!$H83*(1+H$18))+((Ingresos!$I83*(1+H$18))+((Ingresos!$J83*(1+H$18))))))</f>
        <v>0</v>
      </c>
      <c r="I104" s="67">
        <f>((Ingresos!$G83*(1+I$18))+((Ingresos!$H83*(1+I$18))+((Ingresos!$I83*(1+I$18))+((Ingresos!$J83*(1+I$18))))))</f>
        <v>0</v>
      </c>
      <c r="J104" s="67">
        <f>((Ingresos!$G83*(1+J$18))+((Ingresos!$H83*(1+J$18))+((Ingresos!$I83*(1+J$18))+((Ingresos!$J83*(1+J$18))))))</f>
        <v>0</v>
      </c>
      <c r="K104" s="67">
        <f>((Ingresos!$G83*(1+K$18))+((Ingresos!$H83*(1+K$18))+((Ingresos!$I83*(1+K$18))+((Ingresos!$J83*(1+K$18))))))</f>
        <v>0</v>
      </c>
      <c r="L104" s="67">
        <f>((Ingresos!$G83*(1+L$18))+((Ingresos!$H83*(1+L$18))+((Ingresos!$I83*(1+L$18))+((Ingresos!$J83*(1+L$18))))))</f>
        <v>0</v>
      </c>
      <c r="M104" s="67">
        <f>((Ingresos!$G83*(1+M$18))+((Ingresos!$H83*(1+M$18))+((Ingresos!$I83*(1+M$18))+((Ingresos!$J83*(1+M$18))))))</f>
        <v>0</v>
      </c>
    </row>
    <row r="105" spans="1:13">
      <c r="A105" s="69" t="str">
        <f>Ingresos!$C$84</f>
        <v>No aplica</v>
      </c>
      <c r="B105" s="67">
        <f>((Ingresos!$G84*(1+B$18))+((Ingresos!$H84*(1+B$18))+((Ingresos!$I84*(1+B$18))+((Ingresos!$J84*(1+B$18))))))</f>
        <v>0</v>
      </c>
      <c r="C105" s="67">
        <f>((Ingresos!$G84*(1+C$18))+((Ingresos!$H84*(1+C$18))+((Ingresos!$I84*(1+C$18))+((Ingresos!$J84*(1+C$18))))))</f>
        <v>0</v>
      </c>
      <c r="D105" s="67">
        <f>((Ingresos!$G84*(1+D$18))+((Ingresos!$H84*(1+D$18))+((Ingresos!$I84*(1+D$18))+((Ingresos!$J84*(1+D$18))))))</f>
        <v>0</v>
      </c>
      <c r="E105" s="67">
        <f>((Ingresos!$G84*(1+E$18))+((Ingresos!$H84*(1+E$18))+((Ingresos!$I84*(1+E$18))+((Ingresos!$J84*(1+E$18))))))</f>
        <v>0</v>
      </c>
      <c r="F105" s="67">
        <f>((Ingresos!$G84*(1+F$18))+((Ingresos!$H84*(1+F$18))+((Ingresos!$I84*(1+F$18))+((Ingresos!$J84*(1+F$18))))))</f>
        <v>0</v>
      </c>
      <c r="G105" s="67">
        <f>((Ingresos!$G84*(1+G$18))+((Ingresos!$H84*(1+G$18))+((Ingresos!$I84*(1+G$18))+((Ingresos!$J84*(1+G$18))))))</f>
        <v>0</v>
      </c>
      <c r="H105" s="67">
        <f>((Ingresos!$G84*(1+H$18))+((Ingresos!$H84*(1+H$18))+((Ingresos!$I84*(1+H$18))+((Ingresos!$J84*(1+H$18))))))</f>
        <v>0</v>
      </c>
      <c r="I105" s="67">
        <f>((Ingresos!$G84*(1+I$18))+((Ingresos!$H84*(1+I$18))+((Ingresos!$I84*(1+I$18))+((Ingresos!$J84*(1+I$18))))))</f>
        <v>0</v>
      </c>
      <c r="J105" s="67">
        <f>((Ingresos!$G84*(1+J$18))+((Ingresos!$H84*(1+J$18))+((Ingresos!$I84*(1+J$18))+((Ingresos!$J84*(1+J$18))))))</f>
        <v>0</v>
      </c>
      <c r="K105" s="67">
        <f>((Ingresos!$G84*(1+K$18))+((Ingresos!$H84*(1+K$18))+((Ingresos!$I84*(1+K$18))+((Ingresos!$J84*(1+K$18))))))</f>
        <v>0</v>
      </c>
      <c r="L105" s="67">
        <f>((Ingresos!$G84*(1+L$18))+((Ingresos!$H84*(1+L$18))+((Ingresos!$I84*(1+L$18))+((Ingresos!$J84*(1+L$18))))))</f>
        <v>0</v>
      </c>
      <c r="M105" s="67">
        <f>((Ingresos!$G84*(1+M$18))+((Ingresos!$H84*(1+M$18))+((Ingresos!$I84*(1+M$18))+((Ingresos!$J84*(1+M$18))))))</f>
        <v>0</v>
      </c>
    </row>
    <row r="106" spans="1:13">
      <c r="A106" s="69" t="str">
        <f>Ingresos!$C$85</f>
        <v>No aplica</v>
      </c>
      <c r="B106" s="67">
        <f>((Ingresos!$G85*(1+B$18))+((Ingresos!$H85*(1+B$18))+((Ingresos!$I85*(1+B$18))+((Ingresos!$J85*(1+B$18))))))</f>
        <v>0</v>
      </c>
      <c r="C106" s="67">
        <f>((Ingresos!$G85*(1+C$18))+((Ingresos!$H85*(1+C$18))+((Ingresos!$I85*(1+C$18))+((Ingresos!$J85*(1+C$18))))))</f>
        <v>0</v>
      </c>
      <c r="D106" s="67">
        <f>((Ingresos!$G85*(1+D$18))+((Ingresos!$H85*(1+D$18))+((Ingresos!$I85*(1+D$18))+((Ingresos!$J85*(1+D$18))))))</f>
        <v>0</v>
      </c>
      <c r="E106" s="67">
        <f>((Ingresos!$G85*(1+E$18))+((Ingresos!$H85*(1+E$18))+((Ingresos!$I85*(1+E$18))+((Ingresos!$J85*(1+E$18))))))</f>
        <v>0</v>
      </c>
      <c r="F106" s="67">
        <f>((Ingresos!$G85*(1+F$18))+((Ingresos!$H85*(1+F$18))+((Ingresos!$I85*(1+F$18))+((Ingresos!$J85*(1+F$18))))))</f>
        <v>0</v>
      </c>
      <c r="G106" s="67">
        <f>((Ingresos!$G85*(1+G$18))+((Ingresos!$H85*(1+G$18))+((Ingresos!$I85*(1+G$18))+((Ingresos!$J85*(1+G$18))))))</f>
        <v>0</v>
      </c>
      <c r="H106" s="67">
        <f>((Ingresos!$G85*(1+H$18))+((Ingresos!$H85*(1+H$18))+((Ingresos!$I85*(1+H$18))+((Ingresos!$J85*(1+H$18))))))</f>
        <v>0</v>
      </c>
      <c r="I106" s="67">
        <f>((Ingresos!$G85*(1+I$18))+((Ingresos!$H85*(1+I$18))+((Ingresos!$I85*(1+I$18))+((Ingresos!$J85*(1+I$18))))))</f>
        <v>0</v>
      </c>
      <c r="J106" s="67">
        <f>((Ingresos!$G85*(1+J$18))+((Ingresos!$H85*(1+J$18))+((Ingresos!$I85*(1+J$18))+((Ingresos!$J85*(1+J$18))))))</f>
        <v>0</v>
      </c>
      <c r="K106" s="67">
        <f>((Ingresos!$G85*(1+K$18))+((Ingresos!$H85*(1+K$18))+((Ingresos!$I85*(1+K$18))+((Ingresos!$J85*(1+K$18))))))</f>
        <v>0</v>
      </c>
      <c r="L106" s="67">
        <f>((Ingresos!$G85*(1+L$18))+((Ingresos!$H85*(1+L$18))+((Ingresos!$I85*(1+L$18))+((Ingresos!$J85*(1+L$18))))))</f>
        <v>0</v>
      </c>
      <c r="M106" s="67">
        <f>((Ingresos!$G85*(1+M$18))+((Ingresos!$H85*(1+M$18))+((Ingresos!$I85*(1+M$18))+((Ingresos!$J85*(1+M$18))))))</f>
        <v>0</v>
      </c>
    </row>
    <row r="107" spans="1:13">
      <c r="A107" s="69" t="str">
        <f>Ingresos!$C$86</f>
        <v>No aplica</v>
      </c>
      <c r="B107" s="67">
        <f>((Ingresos!$G86*(1+B$18))+((Ingresos!$H86*(1+B$18))+((Ingresos!$I86*(1+B$18))+((Ingresos!$J86*(1+B$18))))))</f>
        <v>0</v>
      </c>
      <c r="C107" s="67">
        <f>((Ingresos!$G86*(1+C$18))+((Ingresos!$H86*(1+C$18))+((Ingresos!$I86*(1+C$18))+((Ingresos!$J86*(1+C$18))))))</f>
        <v>0</v>
      </c>
      <c r="D107" s="67">
        <f>((Ingresos!$G86*(1+D$18))+((Ingresos!$H86*(1+D$18))+((Ingresos!$I86*(1+D$18))+((Ingresos!$J86*(1+D$18))))))</f>
        <v>0</v>
      </c>
      <c r="E107" s="67">
        <f>((Ingresos!$G86*(1+E$18))+((Ingresos!$H86*(1+E$18))+((Ingresos!$I86*(1+E$18))+((Ingresos!$J86*(1+E$18))))))</f>
        <v>0</v>
      </c>
      <c r="F107" s="67">
        <f>((Ingresos!$G86*(1+F$18))+((Ingresos!$H86*(1+F$18))+((Ingresos!$I86*(1+F$18))+((Ingresos!$J86*(1+F$18))))))</f>
        <v>0</v>
      </c>
      <c r="G107" s="67">
        <f>((Ingresos!$G86*(1+G$18))+((Ingresos!$H86*(1+G$18))+((Ingresos!$I86*(1+G$18))+((Ingresos!$J86*(1+G$18))))))</f>
        <v>0</v>
      </c>
      <c r="H107" s="67">
        <f>((Ingresos!$G86*(1+H$18))+((Ingresos!$H86*(1+H$18))+((Ingresos!$I86*(1+H$18))+((Ingresos!$J86*(1+H$18))))))</f>
        <v>0</v>
      </c>
      <c r="I107" s="67">
        <f>((Ingresos!$G86*(1+I$18))+((Ingresos!$H86*(1+I$18))+((Ingresos!$I86*(1+I$18))+((Ingresos!$J86*(1+I$18))))))</f>
        <v>0</v>
      </c>
      <c r="J107" s="67">
        <f>((Ingresos!$G86*(1+J$18))+((Ingresos!$H86*(1+J$18))+((Ingresos!$I86*(1+J$18))+((Ingresos!$J86*(1+J$18))))))</f>
        <v>0</v>
      </c>
      <c r="K107" s="67">
        <f>((Ingresos!$G86*(1+K$18))+((Ingresos!$H86*(1+K$18))+((Ingresos!$I86*(1+K$18))+((Ingresos!$J86*(1+K$18))))))</f>
        <v>0</v>
      </c>
      <c r="L107" s="67">
        <f>((Ingresos!$G86*(1+L$18))+((Ingresos!$H86*(1+L$18))+((Ingresos!$I86*(1+L$18))+((Ingresos!$J86*(1+L$18))))))</f>
        <v>0</v>
      </c>
      <c r="M107" s="67">
        <f>((Ingresos!$G86*(1+M$18))+((Ingresos!$H86*(1+M$18))+((Ingresos!$I86*(1+M$18))+((Ingresos!$J86*(1+M$18))))))</f>
        <v>0</v>
      </c>
    </row>
    <row r="108" spans="1:13">
      <c r="A108" s="69" t="str">
        <f>Ingresos!$C$87</f>
        <v>No aplica</v>
      </c>
      <c r="B108" s="67">
        <f>((Ingresos!$G87*(1+B$18))+((Ingresos!$H87*(1+B$18))+((Ingresos!$I87*(1+B$18))+((Ingresos!$J87*(1+B$18))))))</f>
        <v>0</v>
      </c>
      <c r="C108" s="67">
        <f>((Ingresos!$G87*(1+C$18))+((Ingresos!$H87*(1+C$18))+((Ingresos!$I87*(1+C$18))+((Ingresos!$J87*(1+C$18))))))</f>
        <v>0</v>
      </c>
      <c r="D108" s="67">
        <f>((Ingresos!$G87*(1+D$18))+((Ingresos!$H87*(1+D$18))+((Ingresos!$I87*(1+D$18))+((Ingresos!$J87*(1+D$18))))))</f>
        <v>0</v>
      </c>
      <c r="E108" s="67">
        <f>((Ingresos!$G87*(1+E$18))+((Ingresos!$H87*(1+E$18))+((Ingresos!$I87*(1+E$18))+((Ingresos!$J87*(1+E$18))))))</f>
        <v>0</v>
      </c>
      <c r="F108" s="67">
        <f>((Ingresos!$G87*(1+F$18))+((Ingresos!$H87*(1+F$18))+((Ingresos!$I87*(1+F$18))+((Ingresos!$J87*(1+F$18))))))</f>
        <v>0</v>
      </c>
      <c r="G108" s="67">
        <f>((Ingresos!$G87*(1+G$18))+((Ingresos!$H87*(1+G$18))+((Ingresos!$I87*(1+G$18))+((Ingresos!$J87*(1+G$18))))))</f>
        <v>0</v>
      </c>
      <c r="H108" s="67">
        <f>((Ingresos!$G87*(1+H$18))+((Ingresos!$H87*(1+H$18))+((Ingresos!$I87*(1+H$18))+((Ingresos!$J87*(1+H$18))))))</f>
        <v>0</v>
      </c>
      <c r="I108" s="67">
        <f>((Ingresos!$G87*(1+I$18))+((Ingresos!$H87*(1+I$18))+((Ingresos!$I87*(1+I$18))+((Ingresos!$J87*(1+I$18))))))</f>
        <v>0</v>
      </c>
      <c r="J108" s="67">
        <f>((Ingresos!$G87*(1+J$18))+((Ingresos!$H87*(1+J$18))+((Ingresos!$I87*(1+J$18))+((Ingresos!$J87*(1+J$18))))))</f>
        <v>0</v>
      </c>
      <c r="K108" s="67">
        <f>((Ingresos!$G87*(1+K$18))+((Ingresos!$H87*(1+K$18))+((Ingresos!$I87*(1+K$18))+((Ingresos!$J87*(1+K$18))))))</f>
        <v>0</v>
      </c>
      <c r="L108" s="67">
        <f>((Ingresos!$G87*(1+L$18))+((Ingresos!$H87*(1+L$18))+((Ingresos!$I87*(1+L$18))+((Ingresos!$J87*(1+L$18))))))</f>
        <v>0</v>
      </c>
      <c r="M108" s="67">
        <f>((Ingresos!$G87*(1+M$18))+((Ingresos!$H87*(1+M$18))+((Ingresos!$I87*(1+M$18))+((Ingresos!$J87*(1+M$18))))))</f>
        <v>0</v>
      </c>
    </row>
    <row r="109" spans="1:13" s="79" customFormat="1" ht="10.5">
      <c r="A109" s="77" t="s">
        <v>136</v>
      </c>
      <c r="B109" s="78">
        <f t="shared" ref="B109:M109" si="19">SUM(B99:B108)</f>
        <v>0</v>
      </c>
      <c r="C109" s="78">
        <f t="shared" si="19"/>
        <v>0</v>
      </c>
      <c r="D109" s="78">
        <f t="shared" si="19"/>
        <v>0</v>
      </c>
      <c r="E109" s="78">
        <f t="shared" si="19"/>
        <v>0</v>
      </c>
      <c r="F109" s="78">
        <f t="shared" si="19"/>
        <v>0</v>
      </c>
      <c r="G109" s="78">
        <f t="shared" si="19"/>
        <v>0</v>
      </c>
      <c r="H109" s="78">
        <f t="shared" si="19"/>
        <v>0</v>
      </c>
      <c r="I109" s="78">
        <f t="shared" si="19"/>
        <v>0</v>
      </c>
      <c r="J109" s="78">
        <f t="shared" si="19"/>
        <v>0</v>
      </c>
      <c r="K109" s="78">
        <f t="shared" si="19"/>
        <v>0</v>
      </c>
      <c r="L109" s="78">
        <f t="shared" si="19"/>
        <v>0</v>
      </c>
      <c r="M109" s="78">
        <f t="shared" si="19"/>
        <v>0</v>
      </c>
    </row>
    <row r="110" spans="1:13">
      <c r="A110" s="69" t="str">
        <f>Ingresos!$C$90</f>
        <v>Servicio 1</v>
      </c>
      <c r="B110" s="67">
        <f>((Ingresos!$G90*(1+B$18))+((Ingresos!$H90*(1+B$18))+((Ingresos!$I90*(1+B$18))+((Ingresos!$J90*(1+B$18))))))</f>
        <v>0</v>
      </c>
      <c r="C110" s="67">
        <f>((Ingresos!$G90*(1+C$18))+((Ingresos!$H90*(1+C$18))+((Ingresos!$I90*(1+C$18))+((Ingresos!$J90*(1+C$18))))))</f>
        <v>0</v>
      </c>
      <c r="D110" s="67">
        <f>((Ingresos!$G90*(1+D$18))+((Ingresos!$H90*(1+D$18))+((Ingresos!$I90*(1+D$18))+((Ingresos!$J90*(1+D$18))))))</f>
        <v>0</v>
      </c>
      <c r="E110" s="67">
        <f>((Ingresos!$G90*(1+E$18))+((Ingresos!$H90*(1+E$18))+((Ingresos!$I90*(1+E$18))+((Ingresos!$J90*(1+E$18))))))</f>
        <v>0</v>
      </c>
      <c r="F110" s="67">
        <f>((Ingresos!$G90*(1+F$18))+((Ingresos!$H90*(1+F$18))+((Ingresos!$I90*(1+F$18))+((Ingresos!$J90*(1+F$18))))))</f>
        <v>0</v>
      </c>
      <c r="G110" s="67">
        <f>((Ingresos!$G90*(1+G$18))+((Ingresos!$H90*(1+G$18))+((Ingresos!$I90*(1+G$18))+((Ingresos!$J90*(1+G$18))))))</f>
        <v>0</v>
      </c>
      <c r="H110" s="67">
        <f>((Ingresos!$G90*(1+H$18))+((Ingresos!$H90*(1+H$18))+((Ingresos!$I90*(1+H$18))+((Ingresos!$J90*(1+H$18))))))</f>
        <v>0</v>
      </c>
      <c r="I110" s="67">
        <f>((Ingresos!$G90*(1+I$18))+((Ingresos!$H90*(1+I$18))+((Ingresos!$I90*(1+I$18))+((Ingresos!$J90*(1+I$18))))))</f>
        <v>0</v>
      </c>
      <c r="J110" s="67">
        <f>((Ingresos!$G90*(1+J$18))+((Ingresos!$H90*(1+J$18))+((Ingresos!$I90*(1+J$18))+((Ingresos!$J90*(1+J$18))))))</f>
        <v>0</v>
      </c>
      <c r="K110" s="67">
        <f>((Ingresos!$G90*(1+K$18))+((Ingresos!$H90*(1+K$18))+((Ingresos!$I90*(1+K$18))+((Ingresos!$J90*(1+K$18))))))</f>
        <v>0</v>
      </c>
      <c r="L110" s="67">
        <f>((Ingresos!$G90*(1+L$18))+((Ingresos!$H90*(1+L$18))+((Ingresos!$I90*(1+L$18))+((Ingresos!$J90*(1+L$18))))))</f>
        <v>0</v>
      </c>
      <c r="M110" s="67">
        <f>((Ingresos!$G90*(1+M$18))+((Ingresos!$H90*(1+M$18))+((Ingresos!$I90*(1+M$18))+((Ingresos!$J90*(1+M$18))))))</f>
        <v>0</v>
      </c>
    </row>
    <row r="111" spans="1:13">
      <c r="A111" s="69" t="str">
        <f>Ingresos!$C$91</f>
        <v>No aplica</v>
      </c>
      <c r="B111" s="67">
        <f>((Ingresos!$G91*(1+B$18))+((Ingresos!$H91*(1+B$18))+((Ingresos!$I91*(1+B$18))+((Ingresos!$J91*(1+B$18))))))</f>
        <v>0</v>
      </c>
      <c r="C111" s="67">
        <f>((Ingresos!$G91*(1+C$18))+((Ingresos!$H91*(1+C$18))+((Ingresos!$I91*(1+C$18))+((Ingresos!$J91*(1+C$18))))))</f>
        <v>0</v>
      </c>
      <c r="D111" s="67">
        <f>((Ingresos!$G91*(1+D$18))+((Ingresos!$H91*(1+D$18))+((Ingresos!$I91*(1+D$18))+((Ingresos!$J91*(1+D$18))))))</f>
        <v>0</v>
      </c>
      <c r="E111" s="67">
        <f>((Ingresos!$G91*(1+E$18))+((Ingresos!$H91*(1+E$18))+((Ingresos!$I91*(1+E$18))+((Ingresos!$J91*(1+E$18))))))</f>
        <v>0</v>
      </c>
      <c r="F111" s="67">
        <f>((Ingresos!$G91*(1+F$18))+((Ingresos!$H91*(1+F$18))+((Ingresos!$I91*(1+F$18))+((Ingresos!$J91*(1+F$18))))))</f>
        <v>0</v>
      </c>
      <c r="G111" s="67">
        <f>((Ingresos!$G91*(1+G$18))+((Ingresos!$H91*(1+G$18))+((Ingresos!$I91*(1+G$18))+((Ingresos!$J91*(1+G$18))))))</f>
        <v>0</v>
      </c>
      <c r="H111" s="67">
        <f>((Ingresos!$G91*(1+H$18))+((Ingresos!$H91*(1+H$18))+((Ingresos!$I91*(1+H$18))+((Ingresos!$J91*(1+H$18))))))</f>
        <v>0</v>
      </c>
      <c r="I111" s="67">
        <f>((Ingresos!$G91*(1+I$18))+((Ingresos!$H91*(1+I$18))+((Ingresos!$I91*(1+I$18))+((Ingresos!$J91*(1+I$18))))))</f>
        <v>0</v>
      </c>
      <c r="J111" s="67">
        <f>((Ingresos!$G91*(1+J$18))+((Ingresos!$H91*(1+J$18))+((Ingresos!$I91*(1+J$18))+((Ingresos!$J91*(1+J$18))))))</f>
        <v>0</v>
      </c>
      <c r="K111" s="67">
        <f>((Ingresos!$G91*(1+K$18))+((Ingresos!$H91*(1+K$18))+((Ingresos!$I91*(1+K$18))+((Ingresos!$J91*(1+K$18))))))</f>
        <v>0</v>
      </c>
      <c r="L111" s="67">
        <f>((Ingresos!$G91*(1+L$18))+((Ingresos!$H91*(1+L$18))+((Ingresos!$I91*(1+L$18))+((Ingresos!$J91*(1+L$18))))))</f>
        <v>0</v>
      </c>
      <c r="M111" s="67">
        <f>((Ingresos!$G91*(1+M$18))+((Ingresos!$H91*(1+M$18))+((Ingresos!$I91*(1+M$18))+((Ingresos!$J91*(1+M$18))))))</f>
        <v>0</v>
      </c>
    </row>
    <row r="112" spans="1:13">
      <c r="A112" s="69" t="str">
        <f>Ingresos!$C$92</f>
        <v>No aplica</v>
      </c>
      <c r="B112" s="67">
        <f>((Ingresos!$G92*(1+B$18))+((Ingresos!$H92*(1+B$18))+((Ingresos!$I92*(1+B$18))+((Ingresos!$J92*(1+B$18))))))</f>
        <v>0</v>
      </c>
      <c r="C112" s="67">
        <f>((Ingresos!$G92*(1+C$18))+((Ingresos!$H92*(1+C$18))+((Ingresos!$I92*(1+C$18))+((Ingresos!$J92*(1+C$18))))))</f>
        <v>0</v>
      </c>
      <c r="D112" s="67">
        <f>((Ingresos!$G92*(1+D$18))+((Ingresos!$H92*(1+D$18))+((Ingresos!$I92*(1+D$18))+((Ingresos!$J92*(1+D$18))))))</f>
        <v>0</v>
      </c>
      <c r="E112" s="67">
        <f>((Ingresos!$G92*(1+E$18))+((Ingresos!$H92*(1+E$18))+((Ingresos!$I92*(1+E$18))+((Ingresos!$J92*(1+E$18))))))</f>
        <v>0</v>
      </c>
      <c r="F112" s="67">
        <f>((Ingresos!$G92*(1+F$18))+((Ingresos!$H92*(1+F$18))+((Ingresos!$I92*(1+F$18))+((Ingresos!$J92*(1+F$18))))))</f>
        <v>0</v>
      </c>
      <c r="G112" s="67">
        <f>((Ingresos!$G92*(1+G$18))+((Ingresos!$H92*(1+G$18))+((Ingresos!$I92*(1+G$18))+((Ingresos!$J92*(1+G$18))))))</f>
        <v>0</v>
      </c>
      <c r="H112" s="67">
        <f>((Ingresos!$G92*(1+H$18))+((Ingresos!$H92*(1+H$18))+((Ingresos!$I92*(1+H$18))+((Ingresos!$J92*(1+H$18))))))</f>
        <v>0</v>
      </c>
      <c r="I112" s="67">
        <f>((Ingresos!$G92*(1+I$18))+((Ingresos!$H92*(1+I$18))+((Ingresos!$I92*(1+I$18))+((Ingresos!$J92*(1+I$18))))))</f>
        <v>0</v>
      </c>
      <c r="J112" s="67">
        <f>((Ingresos!$G92*(1+J$18))+((Ingresos!$H92*(1+J$18))+((Ingresos!$I92*(1+J$18))+((Ingresos!$J92*(1+J$18))))))</f>
        <v>0</v>
      </c>
      <c r="K112" s="67">
        <f>((Ingresos!$G92*(1+K$18))+((Ingresos!$H92*(1+K$18))+((Ingresos!$I92*(1+K$18))+((Ingresos!$J92*(1+K$18))))))</f>
        <v>0</v>
      </c>
      <c r="L112" s="67">
        <f>((Ingresos!$G92*(1+L$18))+((Ingresos!$H92*(1+L$18))+((Ingresos!$I92*(1+L$18))+((Ingresos!$J92*(1+L$18))))))</f>
        <v>0</v>
      </c>
      <c r="M112" s="67">
        <f>((Ingresos!$G92*(1+M$18))+((Ingresos!$H92*(1+M$18))+((Ingresos!$I92*(1+M$18))+((Ingresos!$J92*(1+M$18))))))</f>
        <v>0</v>
      </c>
    </row>
    <row r="113" spans="1:13">
      <c r="A113" s="69" t="str">
        <f>Ingresos!$C$93</f>
        <v>No aplica</v>
      </c>
      <c r="B113" s="67">
        <f>((Ingresos!$G93*(1+B$18))+((Ingresos!$H93*(1+B$18))+((Ingresos!$I93*(1+B$18))+((Ingresos!$J93*(1+B$18))))))</f>
        <v>0</v>
      </c>
      <c r="C113" s="67">
        <f>((Ingresos!$G93*(1+C$18))+((Ingresos!$H93*(1+C$18))+((Ingresos!$I93*(1+C$18))+((Ingresos!$J93*(1+C$18))))))</f>
        <v>0</v>
      </c>
      <c r="D113" s="67">
        <f>((Ingresos!$G93*(1+D$18))+((Ingresos!$H93*(1+D$18))+((Ingresos!$I93*(1+D$18))+((Ingresos!$J93*(1+D$18))))))</f>
        <v>0</v>
      </c>
      <c r="E113" s="67">
        <f>((Ingresos!$G93*(1+E$18))+((Ingresos!$H93*(1+E$18))+((Ingresos!$I93*(1+E$18))+((Ingresos!$J93*(1+E$18))))))</f>
        <v>0</v>
      </c>
      <c r="F113" s="67">
        <f>((Ingresos!$G93*(1+F$18))+((Ingresos!$H93*(1+F$18))+((Ingresos!$I93*(1+F$18))+((Ingresos!$J93*(1+F$18))))))</f>
        <v>0</v>
      </c>
      <c r="G113" s="67">
        <f>((Ingresos!$G93*(1+G$18))+((Ingresos!$H93*(1+G$18))+((Ingresos!$I93*(1+G$18))+((Ingresos!$J93*(1+G$18))))))</f>
        <v>0</v>
      </c>
      <c r="H113" s="67">
        <f>((Ingresos!$G93*(1+H$18))+((Ingresos!$H93*(1+H$18))+((Ingresos!$I93*(1+H$18))+((Ingresos!$J93*(1+H$18))))))</f>
        <v>0</v>
      </c>
      <c r="I113" s="67">
        <f>((Ingresos!$G93*(1+I$18))+((Ingresos!$H93*(1+I$18))+((Ingresos!$I93*(1+I$18))+((Ingresos!$J93*(1+I$18))))))</f>
        <v>0</v>
      </c>
      <c r="J113" s="67">
        <f>((Ingresos!$G93*(1+J$18))+((Ingresos!$H93*(1+J$18))+((Ingresos!$I93*(1+J$18))+((Ingresos!$J93*(1+J$18))))))</f>
        <v>0</v>
      </c>
      <c r="K113" s="67">
        <f>((Ingresos!$G93*(1+K$18))+((Ingresos!$H93*(1+K$18))+((Ingresos!$I93*(1+K$18))+((Ingresos!$J93*(1+K$18))))))</f>
        <v>0</v>
      </c>
      <c r="L113" s="67">
        <f>((Ingresos!$G93*(1+L$18))+((Ingresos!$H93*(1+L$18))+((Ingresos!$I93*(1+L$18))+((Ingresos!$J93*(1+L$18))))))</f>
        <v>0</v>
      </c>
      <c r="M113" s="67">
        <f>((Ingresos!$G93*(1+M$18))+((Ingresos!$H93*(1+M$18))+((Ingresos!$I93*(1+M$18))+((Ingresos!$J93*(1+M$18))))))</f>
        <v>0</v>
      </c>
    </row>
    <row r="114" spans="1:13">
      <c r="A114" s="69" t="str">
        <f>Ingresos!$C$94</f>
        <v>No aplica</v>
      </c>
      <c r="B114" s="67">
        <f>((Ingresos!$G94*(1+B$18))+((Ingresos!$H94*(1+B$18))+((Ingresos!$I94*(1+B$18))+((Ingresos!$J94*(1+B$18))))))</f>
        <v>0</v>
      </c>
      <c r="C114" s="67">
        <f>((Ingresos!$G94*(1+C$18))+((Ingresos!$H94*(1+C$18))+((Ingresos!$I94*(1+C$18))+((Ingresos!$J94*(1+C$18))))))</f>
        <v>0</v>
      </c>
      <c r="D114" s="67">
        <f>((Ingresos!$G94*(1+D$18))+((Ingresos!$H94*(1+D$18))+((Ingresos!$I94*(1+D$18))+((Ingresos!$J94*(1+D$18))))))</f>
        <v>0</v>
      </c>
      <c r="E114" s="67">
        <f>((Ingresos!$G94*(1+E$18))+((Ingresos!$H94*(1+E$18))+((Ingresos!$I94*(1+E$18))+((Ingresos!$J94*(1+E$18))))))</f>
        <v>0</v>
      </c>
      <c r="F114" s="67">
        <f>((Ingresos!$G94*(1+F$18))+((Ingresos!$H94*(1+F$18))+((Ingresos!$I94*(1+F$18))+((Ingresos!$J94*(1+F$18))))))</f>
        <v>0</v>
      </c>
      <c r="G114" s="67">
        <f>((Ingresos!$G94*(1+G$18))+((Ingresos!$H94*(1+G$18))+((Ingresos!$I94*(1+G$18))+((Ingresos!$J94*(1+G$18))))))</f>
        <v>0</v>
      </c>
      <c r="H114" s="67">
        <f>((Ingresos!$G94*(1+H$18))+((Ingresos!$H94*(1+H$18))+((Ingresos!$I94*(1+H$18))+((Ingresos!$J94*(1+H$18))))))</f>
        <v>0</v>
      </c>
      <c r="I114" s="67">
        <f>((Ingresos!$G94*(1+I$18))+((Ingresos!$H94*(1+I$18))+((Ingresos!$I94*(1+I$18))+((Ingresos!$J94*(1+I$18))))))</f>
        <v>0</v>
      </c>
      <c r="J114" s="67">
        <f>((Ingresos!$G94*(1+J$18))+((Ingresos!$H94*(1+J$18))+((Ingresos!$I94*(1+J$18))+((Ingresos!$J94*(1+J$18))))))</f>
        <v>0</v>
      </c>
      <c r="K114" s="67">
        <f>((Ingresos!$G94*(1+K$18))+((Ingresos!$H94*(1+K$18))+((Ingresos!$I94*(1+K$18))+((Ingresos!$J94*(1+K$18))))))</f>
        <v>0</v>
      </c>
      <c r="L114" s="67">
        <f>((Ingresos!$G94*(1+L$18))+((Ingresos!$H94*(1+L$18))+((Ingresos!$I94*(1+L$18))+((Ingresos!$J94*(1+L$18))))))</f>
        <v>0</v>
      </c>
      <c r="M114" s="67">
        <f>((Ingresos!$G94*(1+M$18))+((Ingresos!$H94*(1+M$18))+((Ingresos!$I94*(1+M$18))+((Ingresos!$J94*(1+M$18))))))</f>
        <v>0</v>
      </c>
    </row>
    <row r="115" spans="1:13">
      <c r="A115" s="69" t="str">
        <f>Ingresos!$C$95</f>
        <v>No aplica</v>
      </c>
      <c r="B115" s="67">
        <f>((Ingresos!$G95*(1+B$18))+((Ingresos!$H95*(1+B$18))+((Ingresos!$I95*(1+B$18))+((Ingresos!$J95*(1+B$18))))))</f>
        <v>0</v>
      </c>
      <c r="C115" s="67">
        <f>((Ingresos!$G95*(1+C$18))+((Ingresos!$H95*(1+C$18))+((Ingresos!$I95*(1+C$18))+((Ingresos!$J95*(1+C$18))))))</f>
        <v>0</v>
      </c>
      <c r="D115" s="67">
        <f>((Ingresos!$G95*(1+D$18))+((Ingresos!$H95*(1+D$18))+((Ingresos!$I95*(1+D$18))+((Ingresos!$J95*(1+D$18))))))</f>
        <v>0</v>
      </c>
      <c r="E115" s="67">
        <f>((Ingresos!$G95*(1+E$18))+((Ingresos!$H95*(1+E$18))+((Ingresos!$I95*(1+E$18))+((Ingresos!$J95*(1+E$18))))))</f>
        <v>0</v>
      </c>
      <c r="F115" s="67">
        <f>((Ingresos!$G95*(1+F$18))+((Ingresos!$H95*(1+F$18))+((Ingresos!$I95*(1+F$18))+((Ingresos!$J95*(1+F$18))))))</f>
        <v>0</v>
      </c>
      <c r="G115" s="67">
        <f>((Ingresos!$G95*(1+G$18))+((Ingresos!$H95*(1+G$18))+((Ingresos!$I95*(1+G$18))+((Ingresos!$J95*(1+G$18))))))</f>
        <v>0</v>
      </c>
      <c r="H115" s="67">
        <f>((Ingresos!$G95*(1+H$18))+((Ingresos!$H95*(1+H$18))+((Ingresos!$I95*(1+H$18))+((Ingresos!$J95*(1+H$18))))))</f>
        <v>0</v>
      </c>
      <c r="I115" s="67">
        <f>((Ingresos!$G95*(1+I$18))+((Ingresos!$H95*(1+I$18))+((Ingresos!$I95*(1+I$18))+((Ingresos!$J95*(1+I$18))))))</f>
        <v>0</v>
      </c>
      <c r="J115" s="67">
        <f>((Ingresos!$G95*(1+J$18))+((Ingresos!$H95*(1+J$18))+((Ingresos!$I95*(1+J$18))+((Ingresos!$J95*(1+J$18))))))</f>
        <v>0</v>
      </c>
      <c r="K115" s="67">
        <f>((Ingresos!$G95*(1+K$18))+((Ingresos!$H95*(1+K$18))+((Ingresos!$I95*(1+K$18))+((Ingresos!$J95*(1+K$18))))))</f>
        <v>0</v>
      </c>
      <c r="L115" s="67">
        <f>((Ingresos!$G95*(1+L$18))+((Ingresos!$H95*(1+L$18))+((Ingresos!$I95*(1+L$18))+((Ingresos!$J95*(1+L$18))))))</f>
        <v>0</v>
      </c>
      <c r="M115" s="67">
        <f>((Ingresos!$G95*(1+M$18))+((Ingresos!$H95*(1+M$18))+((Ingresos!$I95*(1+M$18))+((Ingresos!$J95*(1+M$18))))))</f>
        <v>0</v>
      </c>
    </row>
    <row r="116" spans="1:13">
      <c r="A116" s="69" t="str">
        <f>Ingresos!$C$96</f>
        <v>No aplica</v>
      </c>
      <c r="B116" s="67">
        <f>((Ingresos!$G96*(1+B$18))+((Ingresos!$H96*(1+B$18))+((Ingresos!$I96*(1+B$18))+((Ingresos!$J96*(1+B$18))))))</f>
        <v>0</v>
      </c>
      <c r="C116" s="67">
        <f>((Ingresos!$G96*(1+C$18))+((Ingresos!$H96*(1+C$18))+((Ingresos!$I96*(1+C$18))+((Ingresos!$J96*(1+C$18))))))</f>
        <v>0</v>
      </c>
      <c r="D116" s="67">
        <f>((Ingresos!$G96*(1+D$18))+((Ingresos!$H96*(1+D$18))+((Ingresos!$I96*(1+D$18))+((Ingresos!$J96*(1+D$18))))))</f>
        <v>0</v>
      </c>
      <c r="E116" s="67">
        <f>((Ingresos!$G96*(1+E$18))+((Ingresos!$H96*(1+E$18))+((Ingresos!$I96*(1+E$18))+((Ingresos!$J96*(1+E$18))))))</f>
        <v>0</v>
      </c>
      <c r="F116" s="67">
        <f>((Ingresos!$G96*(1+F$18))+((Ingresos!$H96*(1+F$18))+((Ingresos!$I96*(1+F$18))+((Ingresos!$J96*(1+F$18))))))</f>
        <v>0</v>
      </c>
      <c r="G116" s="67">
        <f>((Ingresos!$G96*(1+G$18))+((Ingresos!$H96*(1+G$18))+((Ingresos!$I96*(1+G$18))+((Ingresos!$J96*(1+G$18))))))</f>
        <v>0</v>
      </c>
      <c r="H116" s="67">
        <f>((Ingresos!$G96*(1+H$18))+((Ingresos!$H96*(1+H$18))+((Ingresos!$I96*(1+H$18))+((Ingresos!$J96*(1+H$18))))))</f>
        <v>0</v>
      </c>
      <c r="I116" s="67">
        <f>((Ingresos!$G96*(1+I$18))+((Ingresos!$H96*(1+I$18))+((Ingresos!$I96*(1+I$18))+((Ingresos!$J96*(1+I$18))))))</f>
        <v>0</v>
      </c>
      <c r="J116" s="67">
        <f>((Ingresos!$G96*(1+J$18))+((Ingresos!$H96*(1+J$18))+((Ingresos!$I96*(1+J$18))+((Ingresos!$J96*(1+J$18))))))</f>
        <v>0</v>
      </c>
      <c r="K116" s="67">
        <f>((Ingresos!$G96*(1+K$18))+((Ingresos!$H96*(1+K$18))+((Ingresos!$I96*(1+K$18))+((Ingresos!$J96*(1+K$18))))))</f>
        <v>0</v>
      </c>
      <c r="L116" s="67">
        <f>((Ingresos!$G96*(1+L$18))+((Ingresos!$H96*(1+L$18))+((Ingresos!$I96*(1+L$18))+((Ingresos!$J96*(1+L$18))))))</f>
        <v>0</v>
      </c>
      <c r="M116" s="67">
        <f>((Ingresos!$G96*(1+M$18))+((Ingresos!$H96*(1+M$18))+((Ingresos!$I96*(1+M$18))+((Ingresos!$J96*(1+M$18))))))</f>
        <v>0</v>
      </c>
    </row>
    <row r="117" spans="1:13">
      <c r="A117" s="69" t="str">
        <f>Ingresos!$C$97</f>
        <v>No aplica</v>
      </c>
      <c r="B117" s="67">
        <f>((Ingresos!$G97*(1+B$18))+((Ingresos!$H97*(1+B$18))+((Ingresos!$I97*(1+B$18))+((Ingresos!$J97*(1+B$18))))))</f>
        <v>0</v>
      </c>
      <c r="C117" s="67">
        <f>((Ingresos!$G97*(1+C$18))+((Ingresos!$H97*(1+C$18))+((Ingresos!$I97*(1+C$18))+((Ingresos!$J97*(1+C$18))))))</f>
        <v>0</v>
      </c>
      <c r="D117" s="67">
        <f>((Ingresos!$G97*(1+D$18))+((Ingresos!$H97*(1+D$18))+((Ingresos!$I97*(1+D$18))+((Ingresos!$J97*(1+D$18))))))</f>
        <v>0</v>
      </c>
      <c r="E117" s="67">
        <f>((Ingresos!$G97*(1+E$18))+((Ingresos!$H97*(1+E$18))+((Ingresos!$I97*(1+E$18))+((Ingresos!$J97*(1+E$18))))))</f>
        <v>0</v>
      </c>
      <c r="F117" s="67">
        <f>((Ingresos!$G97*(1+F$18))+((Ingresos!$H97*(1+F$18))+((Ingresos!$I97*(1+F$18))+((Ingresos!$J97*(1+F$18))))))</f>
        <v>0</v>
      </c>
      <c r="G117" s="67">
        <f>((Ingresos!$G97*(1+G$18))+((Ingresos!$H97*(1+G$18))+((Ingresos!$I97*(1+G$18))+((Ingresos!$J97*(1+G$18))))))</f>
        <v>0</v>
      </c>
      <c r="H117" s="67">
        <f>((Ingresos!$G97*(1+H$18))+((Ingresos!$H97*(1+H$18))+((Ingresos!$I97*(1+H$18))+((Ingresos!$J97*(1+H$18))))))</f>
        <v>0</v>
      </c>
      <c r="I117" s="67">
        <f>((Ingresos!$G97*(1+I$18))+((Ingresos!$H97*(1+I$18))+((Ingresos!$I97*(1+I$18))+((Ingresos!$J97*(1+I$18))))))</f>
        <v>0</v>
      </c>
      <c r="J117" s="67">
        <f>((Ingresos!$G97*(1+J$18))+((Ingresos!$H97*(1+J$18))+((Ingresos!$I97*(1+J$18))+((Ingresos!$J97*(1+J$18))))))</f>
        <v>0</v>
      </c>
      <c r="K117" s="67">
        <f>((Ingresos!$G97*(1+K$18))+((Ingresos!$H97*(1+K$18))+((Ingresos!$I97*(1+K$18))+((Ingresos!$J97*(1+K$18))))))</f>
        <v>0</v>
      </c>
      <c r="L117" s="67">
        <f>((Ingresos!$G97*(1+L$18))+((Ingresos!$H97*(1+L$18))+((Ingresos!$I97*(1+L$18))+((Ingresos!$J97*(1+L$18))))))</f>
        <v>0</v>
      </c>
      <c r="M117" s="67">
        <f>((Ingresos!$G97*(1+M$18))+((Ingresos!$H97*(1+M$18))+((Ingresos!$I97*(1+M$18))+((Ingresos!$J97*(1+M$18))))))</f>
        <v>0</v>
      </c>
    </row>
    <row r="118" spans="1:13">
      <c r="A118" s="69" t="str">
        <f>Ingresos!$C$98</f>
        <v>No aplica</v>
      </c>
      <c r="B118" s="67">
        <f>((Ingresos!$G98*(1+B$18))+((Ingresos!$H98*(1+B$18))+((Ingresos!$I98*(1+B$18))+((Ingresos!$J98*(1+B$18))))))</f>
        <v>0</v>
      </c>
      <c r="C118" s="67">
        <f>((Ingresos!$G98*(1+C$18))+((Ingresos!$H98*(1+C$18))+((Ingresos!$I98*(1+C$18))+((Ingresos!$J98*(1+C$18))))))</f>
        <v>0</v>
      </c>
      <c r="D118" s="67">
        <f>((Ingresos!$G98*(1+D$18))+((Ingresos!$H98*(1+D$18))+((Ingresos!$I98*(1+D$18))+((Ingresos!$J98*(1+D$18))))))</f>
        <v>0</v>
      </c>
      <c r="E118" s="67">
        <f>((Ingresos!$G98*(1+E$18))+((Ingresos!$H98*(1+E$18))+((Ingresos!$I98*(1+E$18))+((Ingresos!$J98*(1+E$18))))))</f>
        <v>0</v>
      </c>
      <c r="F118" s="67">
        <f>((Ingresos!$G98*(1+F$18))+((Ingresos!$H98*(1+F$18))+((Ingresos!$I98*(1+F$18))+((Ingresos!$J98*(1+F$18))))))</f>
        <v>0</v>
      </c>
      <c r="G118" s="67">
        <f>((Ingresos!$G98*(1+G$18))+((Ingresos!$H98*(1+G$18))+((Ingresos!$I98*(1+G$18))+((Ingresos!$J98*(1+G$18))))))</f>
        <v>0</v>
      </c>
      <c r="H118" s="67">
        <f>((Ingresos!$G98*(1+H$18))+((Ingresos!$H98*(1+H$18))+((Ingresos!$I98*(1+H$18))+((Ingresos!$J98*(1+H$18))))))</f>
        <v>0</v>
      </c>
      <c r="I118" s="67">
        <f>((Ingresos!$G98*(1+I$18))+((Ingresos!$H98*(1+I$18))+((Ingresos!$I98*(1+I$18))+((Ingresos!$J98*(1+I$18))))))</f>
        <v>0</v>
      </c>
      <c r="J118" s="67">
        <f>((Ingresos!$G98*(1+J$18))+((Ingresos!$H98*(1+J$18))+((Ingresos!$I98*(1+J$18))+((Ingresos!$J98*(1+J$18))))))</f>
        <v>0</v>
      </c>
      <c r="K118" s="67">
        <f>((Ingresos!$G98*(1+K$18))+((Ingresos!$H98*(1+K$18))+((Ingresos!$I98*(1+K$18))+((Ingresos!$J98*(1+K$18))))))</f>
        <v>0</v>
      </c>
      <c r="L118" s="67">
        <f>((Ingresos!$G98*(1+L$18))+((Ingresos!$H98*(1+L$18))+((Ingresos!$I98*(1+L$18))+((Ingresos!$J98*(1+L$18))))))</f>
        <v>0</v>
      </c>
      <c r="M118" s="67">
        <f>((Ingresos!$G98*(1+M$18))+((Ingresos!$H98*(1+M$18))+((Ingresos!$I98*(1+M$18))+((Ingresos!$J98*(1+M$18))))))</f>
        <v>0</v>
      </c>
    </row>
    <row r="119" spans="1:13">
      <c r="A119" s="69" t="str">
        <f>Ingresos!$C$99</f>
        <v>No aplica</v>
      </c>
      <c r="B119" s="67">
        <f>((Ingresos!$G99*(1+B$18))+((Ingresos!$H99*(1+B$18))+((Ingresos!$I99*(1+B$18))+((Ingresos!$J99*(1+B$18))))))</f>
        <v>0</v>
      </c>
      <c r="C119" s="67">
        <f>((Ingresos!$G99*(1+C$18))+((Ingresos!$H99*(1+C$18))+((Ingresos!$I99*(1+C$18))+((Ingresos!$J99*(1+C$18))))))</f>
        <v>0</v>
      </c>
      <c r="D119" s="67">
        <f>((Ingresos!$G99*(1+D$18))+((Ingresos!$H99*(1+D$18))+((Ingresos!$I99*(1+D$18))+((Ingresos!$J99*(1+D$18))))))</f>
        <v>0</v>
      </c>
      <c r="E119" s="67">
        <f>((Ingresos!$G99*(1+E$18))+((Ingresos!$H99*(1+E$18))+((Ingresos!$I99*(1+E$18))+((Ingresos!$J99*(1+E$18))))))</f>
        <v>0</v>
      </c>
      <c r="F119" s="67">
        <f>((Ingresos!$G99*(1+F$18))+((Ingresos!$H99*(1+F$18))+((Ingresos!$I99*(1+F$18))+((Ingresos!$J99*(1+F$18))))))</f>
        <v>0</v>
      </c>
      <c r="G119" s="67">
        <f>((Ingresos!$G99*(1+G$18))+((Ingresos!$H99*(1+G$18))+((Ingresos!$I99*(1+G$18))+((Ingresos!$J99*(1+G$18))))))</f>
        <v>0</v>
      </c>
      <c r="H119" s="67">
        <f>((Ingresos!$G99*(1+H$18))+((Ingresos!$H99*(1+H$18))+((Ingresos!$I99*(1+H$18))+((Ingresos!$J99*(1+H$18))))))</f>
        <v>0</v>
      </c>
      <c r="I119" s="67">
        <f>((Ingresos!$G99*(1+I$18))+((Ingresos!$H99*(1+I$18))+((Ingresos!$I99*(1+I$18))+((Ingresos!$J99*(1+I$18))))))</f>
        <v>0</v>
      </c>
      <c r="J119" s="67">
        <f>((Ingresos!$G99*(1+J$18))+((Ingresos!$H99*(1+J$18))+((Ingresos!$I99*(1+J$18))+((Ingresos!$J99*(1+J$18))))))</f>
        <v>0</v>
      </c>
      <c r="K119" s="67">
        <f>((Ingresos!$G99*(1+K$18))+((Ingresos!$H99*(1+K$18))+((Ingresos!$I99*(1+K$18))+((Ingresos!$J99*(1+K$18))))))</f>
        <v>0</v>
      </c>
      <c r="L119" s="67">
        <f>((Ingresos!$G99*(1+L$18))+((Ingresos!$H99*(1+L$18))+((Ingresos!$I99*(1+L$18))+((Ingresos!$J99*(1+L$18))))))</f>
        <v>0</v>
      </c>
      <c r="M119" s="67">
        <f>((Ingresos!$G99*(1+M$18))+((Ingresos!$H99*(1+M$18))+((Ingresos!$I99*(1+M$18))+((Ingresos!$J99*(1+M$18))))))</f>
        <v>0</v>
      </c>
    </row>
    <row r="120" spans="1:13" s="79" customFormat="1" ht="10.5">
      <c r="A120" s="77" t="s">
        <v>137</v>
      </c>
      <c r="B120" s="78">
        <f t="shared" ref="B120:M120" si="20">SUM(B110:B119)</f>
        <v>0</v>
      </c>
      <c r="C120" s="78">
        <f t="shared" si="20"/>
        <v>0</v>
      </c>
      <c r="D120" s="78">
        <f t="shared" si="20"/>
        <v>0</v>
      </c>
      <c r="E120" s="78">
        <f t="shared" si="20"/>
        <v>0</v>
      </c>
      <c r="F120" s="78">
        <f t="shared" si="20"/>
        <v>0</v>
      </c>
      <c r="G120" s="78">
        <f t="shared" si="20"/>
        <v>0</v>
      </c>
      <c r="H120" s="78">
        <f t="shared" si="20"/>
        <v>0</v>
      </c>
      <c r="I120" s="78">
        <f t="shared" si="20"/>
        <v>0</v>
      </c>
      <c r="J120" s="78">
        <f t="shared" si="20"/>
        <v>0</v>
      </c>
      <c r="K120" s="78">
        <f t="shared" si="20"/>
        <v>0</v>
      </c>
      <c r="L120" s="78">
        <f t="shared" si="20"/>
        <v>0</v>
      </c>
      <c r="M120" s="78">
        <f t="shared" si="20"/>
        <v>0</v>
      </c>
    </row>
    <row r="121" spans="1:13" s="79" customFormat="1" ht="10.5">
      <c r="A121" s="77" t="s">
        <v>138</v>
      </c>
      <c r="B121" s="78">
        <f t="shared" ref="B121:M121" si="21">B120+B109</f>
        <v>0</v>
      </c>
      <c r="C121" s="78">
        <f t="shared" si="21"/>
        <v>0</v>
      </c>
      <c r="D121" s="78">
        <f t="shared" si="21"/>
        <v>0</v>
      </c>
      <c r="E121" s="78">
        <f t="shared" si="21"/>
        <v>0</v>
      </c>
      <c r="F121" s="78">
        <f t="shared" si="21"/>
        <v>0</v>
      </c>
      <c r="G121" s="78">
        <f t="shared" si="21"/>
        <v>0</v>
      </c>
      <c r="H121" s="78">
        <f t="shared" si="21"/>
        <v>0</v>
      </c>
      <c r="I121" s="78">
        <f t="shared" si="21"/>
        <v>0</v>
      </c>
      <c r="J121" s="78">
        <f t="shared" si="21"/>
        <v>0</v>
      </c>
      <c r="K121" s="78">
        <f t="shared" si="21"/>
        <v>0</v>
      </c>
      <c r="L121" s="78">
        <f t="shared" si="21"/>
        <v>0</v>
      </c>
      <c r="M121" s="78">
        <f t="shared" si="21"/>
        <v>0</v>
      </c>
    </row>
    <row r="122" spans="1:13">
      <c r="A122" s="75"/>
      <c r="B122" s="76"/>
      <c r="C122" s="76"/>
      <c r="D122" s="76"/>
      <c r="E122" s="76"/>
      <c r="F122" s="76"/>
      <c r="G122" s="76"/>
      <c r="H122" s="76"/>
      <c r="I122" s="76"/>
      <c r="J122" s="76"/>
      <c r="K122" s="76"/>
      <c r="L122" s="76"/>
      <c r="M122" s="76"/>
    </row>
    <row r="123" spans="1:13" ht="12.75">
      <c r="A123" s="80" t="s">
        <v>139</v>
      </c>
      <c r="B123" s="81">
        <f>B121+B97</f>
        <v>0</v>
      </c>
      <c r="C123" s="81">
        <f t="shared" ref="C123:M123" si="22">C121+C97</f>
        <v>0</v>
      </c>
      <c r="D123" s="81">
        <f t="shared" si="22"/>
        <v>0</v>
      </c>
      <c r="E123" s="81">
        <f t="shared" si="22"/>
        <v>0</v>
      </c>
      <c r="F123" s="81">
        <f t="shared" si="22"/>
        <v>0</v>
      </c>
      <c r="G123" s="81">
        <f t="shared" si="22"/>
        <v>0</v>
      </c>
      <c r="H123" s="81">
        <f t="shared" si="22"/>
        <v>0</v>
      </c>
      <c r="I123" s="81">
        <f t="shared" si="22"/>
        <v>0</v>
      </c>
      <c r="J123" s="81">
        <f t="shared" si="22"/>
        <v>0</v>
      </c>
      <c r="K123" s="81">
        <f t="shared" si="22"/>
        <v>0</v>
      </c>
      <c r="L123" s="81">
        <f t="shared" si="22"/>
        <v>0</v>
      </c>
      <c r="M123" s="81">
        <f t="shared" si="22"/>
        <v>0</v>
      </c>
    </row>
    <row r="125" spans="1:13">
      <c r="A125" s="83" t="s">
        <v>35</v>
      </c>
      <c r="B125" s="76"/>
      <c r="C125" s="73"/>
      <c r="D125" s="73"/>
      <c r="F125" s="71"/>
      <c r="G125" s="71"/>
    </row>
    <row r="126" spans="1:13">
      <c r="A126" s="69" t="str">
        <f>Ingresos!$C$78</f>
        <v>No aplica</v>
      </c>
      <c r="B126" s="67">
        <f>((Ingresos!$E78*(1+B$20))+((Ingresos!$F78*(1+B$20))))</f>
        <v>0</v>
      </c>
      <c r="C126" s="67">
        <f>((Ingresos!$E78*(1+C$20))+((Ingresos!$F78*(1+C$20))))</f>
        <v>0</v>
      </c>
      <c r="D126" s="67">
        <f>((Ingresos!$E78*(1+D$20))+((Ingresos!$F78*(1+D$20))))</f>
        <v>0</v>
      </c>
      <c r="E126" s="67">
        <f>((Ingresos!$E78*(1+E$20))+((Ingresos!$F78*(1+E$20))))</f>
        <v>0</v>
      </c>
      <c r="F126" s="67">
        <f>((Ingresos!$E78*(1+F$20))+((Ingresos!$F78*(1+F$20))))</f>
        <v>0</v>
      </c>
      <c r="G126" s="67">
        <f>((Ingresos!$E78*(1+G$20))+((Ingresos!$F78*(1+G$20))))</f>
        <v>0</v>
      </c>
      <c r="H126" s="67">
        <f>((Ingresos!$E78*(1+H$20))+((Ingresos!$F78*(1+H$20))))</f>
        <v>0</v>
      </c>
      <c r="I126" s="67">
        <f>((Ingresos!$E78*(1+I$20))+((Ingresos!$F78*(1+I$20))))</f>
        <v>0</v>
      </c>
      <c r="J126" s="67">
        <f>((Ingresos!$E78*(1+J$20))+((Ingresos!$F78*(1+J$20))))</f>
        <v>0</v>
      </c>
      <c r="K126" s="67">
        <f>((Ingresos!$E78*(1+K$20))+((Ingresos!$F78*(1+K$20))))</f>
        <v>0</v>
      </c>
      <c r="L126" s="67">
        <f>((Ingresos!$E78*(1+L$20))+((Ingresos!$F78*(1+L$20))))</f>
        <v>0</v>
      </c>
      <c r="M126" s="67">
        <f>((Ingresos!$E78*(1+M$20))+((Ingresos!$F78*(1+M$20))))</f>
        <v>0</v>
      </c>
    </row>
    <row r="127" spans="1:13">
      <c r="A127" s="69" t="str">
        <f>Ingresos!$C$79</f>
        <v>No aplica</v>
      </c>
      <c r="B127" s="67">
        <f>((Ingresos!$E79*(1+B$20))+((Ingresos!$F79*(1+B$20))))</f>
        <v>0</v>
      </c>
      <c r="C127" s="67">
        <f>((Ingresos!$E79*(1+C$20))+((Ingresos!$F79*(1+C$20))))</f>
        <v>0</v>
      </c>
      <c r="D127" s="67">
        <f>((Ingresos!$E79*(1+D$20))+((Ingresos!$F79*(1+D$20))))</f>
        <v>0</v>
      </c>
      <c r="E127" s="67">
        <f>((Ingresos!$E79*(1+E$20))+((Ingresos!$F79*(1+E$20))))</f>
        <v>0</v>
      </c>
      <c r="F127" s="67">
        <f>((Ingresos!$E79*(1+F$20))+((Ingresos!$F79*(1+F$20))))</f>
        <v>0</v>
      </c>
      <c r="G127" s="67">
        <f>((Ingresos!$E79*(1+G$20))+((Ingresos!$F79*(1+G$20))))</f>
        <v>0</v>
      </c>
      <c r="H127" s="67">
        <f>((Ingresos!$E79*(1+H$20))+((Ingresos!$F79*(1+H$20))))</f>
        <v>0</v>
      </c>
      <c r="I127" s="67">
        <f>((Ingresos!$E79*(1+I$20))+((Ingresos!$F79*(1+I$20))))</f>
        <v>0</v>
      </c>
      <c r="J127" s="67">
        <f>((Ingresos!$E79*(1+J$20))+((Ingresos!$F79*(1+J$20))))</f>
        <v>0</v>
      </c>
      <c r="K127" s="67">
        <f>((Ingresos!$E79*(1+K$20))+((Ingresos!$F79*(1+K$20))))</f>
        <v>0</v>
      </c>
      <c r="L127" s="67">
        <f>((Ingresos!$E79*(1+L$20))+((Ingresos!$F79*(1+L$20))))</f>
        <v>0</v>
      </c>
      <c r="M127" s="67">
        <f>((Ingresos!$E79*(1+M$20))+((Ingresos!$F79*(1+M$20))))</f>
        <v>0</v>
      </c>
    </row>
    <row r="128" spans="1:13">
      <c r="A128" s="69" t="str">
        <f>Ingresos!$C$80</f>
        <v>No aplica</v>
      </c>
      <c r="B128" s="67">
        <f>((Ingresos!$E80*(1+B$20))+((Ingresos!$F80*(1+B$20))))</f>
        <v>0</v>
      </c>
      <c r="C128" s="67">
        <f>((Ingresos!$E80*(1+C$20))+((Ingresos!$F80*(1+C$20))))</f>
        <v>0</v>
      </c>
      <c r="D128" s="67">
        <f>((Ingresos!$E80*(1+D$20))+((Ingresos!$F80*(1+D$20))))</f>
        <v>0</v>
      </c>
      <c r="E128" s="67">
        <f>((Ingresos!$E80*(1+E$20))+((Ingresos!$F80*(1+E$20))))</f>
        <v>0</v>
      </c>
      <c r="F128" s="67">
        <f>((Ingresos!$E80*(1+F$20))+((Ingresos!$F80*(1+F$20))))</f>
        <v>0</v>
      </c>
      <c r="G128" s="67">
        <f>((Ingresos!$E80*(1+G$20))+((Ingresos!$F80*(1+G$20))))</f>
        <v>0</v>
      </c>
      <c r="H128" s="67">
        <f>((Ingresos!$E80*(1+H$20))+((Ingresos!$F80*(1+H$20))))</f>
        <v>0</v>
      </c>
      <c r="I128" s="67">
        <f>((Ingresos!$E80*(1+I$20))+((Ingresos!$F80*(1+I$20))))</f>
        <v>0</v>
      </c>
      <c r="J128" s="67">
        <f>((Ingresos!$E80*(1+J$20))+((Ingresos!$F80*(1+J$20))))</f>
        <v>0</v>
      </c>
      <c r="K128" s="67">
        <f>((Ingresos!$E80*(1+K$20))+((Ingresos!$F80*(1+K$20))))</f>
        <v>0</v>
      </c>
      <c r="L128" s="67">
        <f>((Ingresos!$E80*(1+L$20))+((Ingresos!$F80*(1+L$20))))</f>
        <v>0</v>
      </c>
      <c r="M128" s="67">
        <f>((Ingresos!$E80*(1+M$20))+((Ingresos!$F80*(1+M$20))))</f>
        <v>0</v>
      </c>
    </row>
    <row r="129" spans="1:13">
      <c r="A129" s="69" t="str">
        <f>Ingresos!$C$81</f>
        <v>No aplica</v>
      </c>
      <c r="B129" s="67">
        <f>((Ingresos!$E81*(1+B$20))+((Ingresos!$F81*(1+B$20))))</f>
        <v>0</v>
      </c>
      <c r="C129" s="67">
        <f>((Ingresos!$E81*(1+C$20))+((Ingresos!$F81*(1+C$20))))</f>
        <v>0</v>
      </c>
      <c r="D129" s="67">
        <f>((Ingresos!$E81*(1+D$20))+((Ingresos!$F81*(1+D$20))))</f>
        <v>0</v>
      </c>
      <c r="E129" s="67">
        <f>((Ingresos!$E81*(1+E$20))+((Ingresos!$F81*(1+E$20))))</f>
        <v>0</v>
      </c>
      <c r="F129" s="67">
        <f>((Ingresos!$E81*(1+F$20))+((Ingresos!$F81*(1+F$20))))</f>
        <v>0</v>
      </c>
      <c r="G129" s="67">
        <f>((Ingresos!$E81*(1+G$20))+((Ingresos!$F81*(1+G$20))))</f>
        <v>0</v>
      </c>
      <c r="H129" s="67">
        <f>((Ingresos!$E81*(1+H$20))+((Ingresos!$F81*(1+H$20))))</f>
        <v>0</v>
      </c>
      <c r="I129" s="67">
        <f>((Ingresos!$E81*(1+I$20))+((Ingresos!$F81*(1+I$20))))</f>
        <v>0</v>
      </c>
      <c r="J129" s="67">
        <f>((Ingresos!$E81*(1+J$20))+((Ingresos!$F81*(1+J$20))))</f>
        <v>0</v>
      </c>
      <c r="K129" s="67">
        <f>((Ingresos!$E81*(1+K$20))+((Ingresos!$F81*(1+K$20))))</f>
        <v>0</v>
      </c>
      <c r="L129" s="67">
        <f>((Ingresos!$E81*(1+L$20))+((Ingresos!$F81*(1+L$20))))</f>
        <v>0</v>
      </c>
      <c r="M129" s="67">
        <f>((Ingresos!$E81*(1+M$20))+((Ingresos!$F81*(1+M$20))))</f>
        <v>0</v>
      </c>
    </row>
    <row r="130" spans="1:13">
      <c r="A130" s="69" t="str">
        <f>Ingresos!$C$82</f>
        <v>No aplica</v>
      </c>
      <c r="B130" s="67">
        <f>((Ingresos!$E82*(1+B$20))+((Ingresos!$F82*(1+B$20))))</f>
        <v>0</v>
      </c>
      <c r="C130" s="67">
        <f>((Ingresos!$E82*(1+C$20))+((Ingresos!$F82*(1+C$20))))</f>
        <v>0</v>
      </c>
      <c r="D130" s="67">
        <f>((Ingresos!$E82*(1+D$20))+((Ingresos!$F82*(1+D$20))))</f>
        <v>0</v>
      </c>
      <c r="E130" s="67">
        <f>((Ingresos!$E82*(1+E$20))+((Ingresos!$F82*(1+E$20))))</f>
        <v>0</v>
      </c>
      <c r="F130" s="67">
        <f>((Ingresos!$E82*(1+F$20))+((Ingresos!$F82*(1+F$20))))</f>
        <v>0</v>
      </c>
      <c r="G130" s="67">
        <f>((Ingresos!$E82*(1+G$20))+((Ingresos!$F82*(1+G$20))))</f>
        <v>0</v>
      </c>
      <c r="H130" s="67">
        <f>((Ingresos!$E82*(1+H$20))+((Ingresos!$F82*(1+H$20))))</f>
        <v>0</v>
      </c>
      <c r="I130" s="67">
        <f>((Ingresos!$E82*(1+I$20))+((Ingresos!$F82*(1+I$20))))</f>
        <v>0</v>
      </c>
      <c r="J130" s="67">
        <f>((Ingresos!$E82*(1+J$20))+((Ingresos!$F82*(1+J$20))))</f>
        <v>0</v>
      </c>
      <c r="K130" s="67">
        <f>((Ingresos!$E82*(1+K$20))+((Ingresos!$F82*(1+K$20))))</f>
        <v>0</v>
      </c>
      <c r="L130" s="67">
        <f>((Ingresos!$E82*(1+L$20))+((Ingresos!$F82*(1+L$20))))</f>
        <v>0</v>
      </c>
      <c r="M130" s="67">
        <f>((Ingresos!$E82*(1+M$20))+((Ingresos!$F82*(1+M$20))))</f>
        <v>0</v>
      </c>
    </row>
    <row r="131" spans="1:13">
      <c r="A131" s="69" t="str">
        <f>Ingresos!$C$83</f>
        <v>No aplica</v>
      </c>
      <c r="B131" s="67">
        <f>((Ingresos!$E83*(1+B$20))+((Ingresos!$F83*(1+B$20))))</f>
        <v>0</v>
      </c>
      <c r="C131" s="67">
        <f>((Ingresos!$E83*(1+C$20))+((Ingresos!$F83*(1+C$20))))</f>
        <v>0</v>
      </c>
      <c r="D131" s="67">
        <f>((Ingresos!$E83*(1+D$20))+((Ingresos!$F83*(1+D$20))))</f>
        <v>0</v>
      </c>
      <c r="E131" s="67">
        <f>((Ingresos!$E83*(1+E$20))+((Ingresos!$F83*(1+E$20))))</f>
        <v>0</v>
      </c>
      <c r="F131" s="67">
        <f>((Ingresos!$E83*(1+F$20))+((Ingresos!$F83*(1+F$20))))</f>
        <v>0</v>
      </c>
      <c r="G131" s="67">
        <f>((Ingresos!$E83*(1+G$20))+((Ingresos!$F83*(1+G$20))))</f>
        <v>0</v>
      </c>
      <c r="H131" s="67">
        <f>((Ingresos!$E83*(1+H$20))+((Ingresos!$F83*(1+H$20))))</f>
        <v>0</v>
      </c>
      <c r="I131" s="67">
        <f>((Ingresos!$E83*(1+I$20))+((Ingresos!$F83*(1+I$20))))</f>
        <v>0</v>
      </c>
      <c r="J131" s="67">
        <f>((Ingresos!$E83*(1+J$20))+((Ingresos!$F83*(1+J$20))))</f>
        <v>0</v>
      </c>
      <c r="K131" s="67">
        <f>((Ingresos!$E83*(1+K$20))+((Ingresos!$F83*(1+K$20))))</f>
        <v>0</v>
      </c>
      <c r="L131" s="67">
        <f>((Ingresos!$E83*(1+L$20))+((Ingresos!$F83*(1+L$20))))</f>
        <v>0</v>
      </c>
      <c r="M131" s="67">
        <f>((Ingresos!$E83*(1+M$20))+((Ingresos!$F83*(1+M$20))))</f>
        <v>0</v>
      </c>
    </row>
    <row r="132" spans="1:13">
      <c r="A132" s="69" t="str">
        <f>Ingresos!$C$84</f>
        <v>No aplica</v>
      </c>
      <c r="B132" s="67">
        <f>((Ingresos!$E84*(1+B$20))+((Ingresos!$F84*(1+B$20))))</f>
        <v>0</v>
      </c>
      <c r="C132" s="67">
        <f>((Ingresos!$E84*(1+C$20))+((Ingresos!$F84*(1+C$20))))</f>
        <v>0</v>
      </c>
      <c r="D132" s="67">
        <f>((Ingresos!$E84*(1+D$20))+((Ingresos!$F84*(1+D$20))))</f>
        <v>0</v>
      </c>
      <c r="E132" s="67">
        <f>((Ingresos!$E84*(1+E$20))+((Ingresos!$F84*(1+E$20))))</f>
        <v>0</v>
      </c>
      <c r="F132" s="67">
        <f>((Ingresos!$E84*(1+F$20))+((Ingresos!$F84*(1+F$20))))</f>
        <v>0</v>
      </c>
      <c r="G132" s="67">
        <f>((Ingresos!$E84*(1+G$20))+((Ingresos!$F84*(1+G$20))))</f>
        <v>0</v>
      </c>
      <c r="H132" s="67">
        <f>((Ingresos!$E84*(1+H$20))+((Ingresos!$F84*(1+H$20))))</f>
        <v>0</v>
      </c>
      <c r="I132" s="67">
        <f>((Ingresos!$E84*(1+I$20))+((Ingresos!$F84*(1+I$20))))</f>
        <v>0</v>
      </c>
      <c r="J132" s="67">
        <f>((Ingresos!$E84*(1+J$20))+((Ingresos!$F84*(1+J$20))))</f>
        <v>0</v>
      </c>
      <c r="K132" s="67">
        <f>((Ingresos!$E84*(1+K$20))+((Ingresos!$F84*(1+K$20))))</f>
        <v>0</v>
      </c>
      <c r="L132" s="67">
        <f>((Ingresos!$E84*(1+L$20))+((Ingresos!$F84*(1+L$20))))</f>
        <v>0</v>
      </c>
      <c r="M132" s="67">
        <f>((Ingresos!$E84*(1+M$20))+((Ingresos!$F84*(1+M$20))))</f>
        <v>0</v>
      </c>
    </row>
    <row r="133" spans="1:13">
      <c r="A133" s="69" t="str">
        <f>Ingresos!$C$85</f>
        <v>No aplica</v>
      </c>
      <c r="B133" s="67">
        <f>((Ingresos!$E85*(1+B$20))+((Ingresos!$F85*(1+B$20))))</f>
        <v>0</v>
      </c>
      <c r="C133" s="67">
        <f>((Ingresos!$E85*(1+C$20))+((Ingresos!$F85*(1+C$20))))</f>
        <v>0</v>
      </c>
      <c r="D133" s="67">
        <f>((Ingresos!$E85*(1+D$20))+((Ingresos!$F85*(1+D$20))))</f>
        <v>0</v>
      </c>
      <c r="E133" s="67">
        <f>((Ingresos!$E85*(1+E$20))+((Ingresos!$F85*(1+E$20))))</f>
        <v>0</v>
      </c>
      <c r="F133" s="67">
        <f>((Ingresos!$E85*(1+F$20))+((Ingresos!$F85*(1+F$20))))</f>
        <v>0</v>
      </c>
      <c r="G133" s="67">
        <f>((Ingresos!$E85*(1+G$20))+((Ingresos!$F85*(1+G$20))))</f>
        <v>0</v>
      </c>
      <c r="H133" s="67">
        <f>((Ingresos!$E85*(1+H$20))+((Ingresos!$F85*(1+H$20))))</f>
        <v>0</v>
      </c>
      <c r="I133" s="67">
        <f>((Ingresos!$E85*(1+I$20))+((Ingresos!$F85*(1+I$20))))</f>
        <v>0</v>
      </c>
      <c r="J133" s="67">
        <f>((Ingresos!$E85*(1+J$20))+((Ingresos!$F85*(1+J$20))))</f>
        <v>0</v>
      </c>
      <c r="K133" s="67">
        <f>((Ingresos!$E85*(1+K$20))+((Ingresos!$F85*(1+K$20))))</f>
        <v>0</v>
      </c>
      <c r="L133" s="67">
        <f>((Ingresos!$E85*(1+L$20))+((Ingresos!$F85*(1+L$20))))</f>
        <v>0</v>
      </c>
      <c r="M133" s="67">
        <f>((Ingresos!$E85*(1+M$20))+((Ingresos!$F85*(1+M$20))))</f>
        <v>0</v>
      </c>
    </row>
    <row r="134" spans="1:13">
      <c r="A134" s="69" t="str">
        <f>Ingresos!$C$86</f>
        <v>No aplica</v>
      </c>
      <c r="B134" s="67">
        <f>((Ingresos!$E86*(1+B$20))+((Ingresos!$F86*(1+B$20))))</f>
        <v>0</v>
      </c>
      <c r="C134" s="67">
        <f>((Ingresos!$E86*(1+C$20))+((Ingresos!$F86*(1+C$20))))</f>
        <v>0</v>
      </c>
      <c r="D134" s="67">
        <f>((Ingresos!$E86*(1+D$20))+((Ingresos!$F86*(1+D$20))))</f>
        <v>0</v>
      </c>
      <c r="E134" s="67">
        <f>((Ingresos!$E86*(1+E$20))+((Ingresos!$F86*(1+E$20))))</f>
        <v>0</v>
      </c>
      <c r="F134" s="67">
        <f>((Ingresos!$E86*(1+F$20))+((Ingresos!$F86*(1+F$20))))</f>
        <v>0</v>
      </c>
      <c r="G134" s="67">
        <f>((Ingresos!$E86*(1+G$20))+((Ingresos!$F86*(1+G$20))))</f>
        <v>0</v>
      </c>
      <c r="H134" s="67">
        <f>((Ingresos!$E86*(1+H$20))+((Ingresos!$F86*(1+H$20))))</f>
        <v>0</v>
      </c>
      <c r="I134" s="67">
        <f>((Ingresos!$E86*(1+I$20))+((Ingresos!$F86*(1+I$20))))</f>
        <v>0</v>
      </c>
      <c r="J134" s="67">
        <f>((Ingresos!$E86*(1+J$20))+((Ingresos!$F86*(1+J$20))))</f>
        <v>0</v>
      </c>
      <c r="K134" s="67">
        <f>((Ingresos!$E86*(1+K$20))+((Ingresos!$F86*(1+K$20))))</f>
        <v>0</v>
      </c>
      <c r="L134" s="67">
        <f>((Ingresos!$E86*(1+L$20))+((Ingresos!$F86*(1+L$20))))</f>
        <v>0</v>
      </c>
      <c r="M134" s="67">
        <f>((Ingresos!$E86*(1+M$20))+((Ingresos!$F86*(1+M$20))))</f>
        <v>0</v>
      </c>
    </row>
    <row r="135" spans="1:13">
      <c r="A135" s="69" t="str">
        <f>Ingresos!$C$87</f>
        <v>No aplica</v>
      </c>
      <c r="B135" s="67">
        <f>((Ingresos!$E87*(1+B$20))+((Ingresos!$F87*(1+B$20))))</f>
        <v>0</v>
      </c>
      <c r="C135" s="67">
        <f>((Ingresos!$E87*(1+C$20))+((Ingresos!$F87*(1+C$20))))</f>
        <v>0</v>
      </c>
      <c r="D135" s="67">
        <f>((Ingresos!$E87*(1+D$20))+((Ingresos!$F87*(1+D$20))))</f>
        <v>0</v>
      </c>
      <c r="E135" s="67">
        <f>((Ingresos!$E87*(1+E$20))+((Ingresos!$F87*(1+E$20))))</f>
        <v>0</v>
      </c>
      <c r="F135" s="67">
        <f>((Ingresos!$E87*(1+F$20))+((Ingresos!$F87*(1+F$20))))</f>
        <v>0</v>
      </c>
      <c r="G135" s="67">
        <f>((Ingresos!$E87*(1+G$20))+((Ingresos!$F87*(1+G$20))))</f>
        <v>0</v>
      </c>
      <c r="H135" s="67">
        <f>((Ingresos!$E87*(1+H$20))+((Ingresos!$F87*(1+H$20))))</f>
        <v>0</v>
      </c>
      <c r="I135" s="67">
        <f>((Ingresos!$E87*(1+I$20))+((Ingresos!$F87*(1+I$20))))</f>
        <v>0</v>
      </c>
      <c r="J135" s="67">
        <f>((Ingresos!$E87*(1+J$20))+((Ingresos!$F87*(1+J$20))))</f>
        <v>0</v>
      </c>
      <c r="K135" s="67">
        <f>((Ingresos!$E87*(1+K$20))+((Ingresos!$F87*(1+K$20))))</f>
        <v>0</v>
      </c>
      <c r="L135" s="67">
        <f>((Ingresos!$E87*(1+L$20))+((Ingresos!$F87*(1+L$20))))</f>
        <v>0</v>
      </c>
      <c r="M135" s="67">
        <f>((Ingresos!$E87*(1+M$20))+((Ingresos!$F87*(1+M$20))))</f>
        <v>0</v>
      </c>
    </row>
    <row r="136" spans="1:13">
      <c r="A136" s="77" t="s">
        <v>133</v>
      </c>
      <c r="B136" s="78">
        <f t="shared" ref="B136:M136" si="23">SUM(B126:B135)</f>
        <v>0</v>
      </c>
      <c r="C136" s="78">
        <f t="shared" si="23"/>
        <v>0</v>
      </c>
      <c r="D136" s="78">
        <f t="shared" si="23"/>
        <v>0</v>
      </c>
      <c r="E136" s="78">
        <f t="shared" si="23"/>
        <v>0</v>
      </c>
      <c r="F136" s="78">
        <f t="shared" si="23"/>
        <v>0</v>
      </c>
      <c r="G136" s="78">
        <f t="shared" si="23"/>
        <v>0</v>
      </c>
      <c r="H136" s="78">
        <f t="shared" si="23"/>
        <v>0</v>
      </c>
      <c r="I136" s="78">
        <f t="shared" si="23"/>
        <v>0</v>
      </c>
      <c r="J136" s="78">
        <f t="shared" si="23"/>
        <v>0</v>
      </c>
      <c r="K136" s="78">
        <f t="shared" si="23"/>
        <v>0</v>
      </c>
      <c r="L136" s="78">
        <f t="shared" si="23"/>
        <v>0</v>
      </c>
      <c r="M136" s="78">
        <f t="shared" si="23"/>
        <v>0</v>
      </c>
    </row>
    <row r="137" spans="1:13">
      <c r="A137" s="69" t="str">
        <f>Ingresos!$C$90</f>
        <v>Servicio 1</v>
      </c>
      <c r="B137" s="67">
        <f>((Ingresos!$E90*(1+B$20))+((Ingresos!$F90*(1+B$20))))</f>
        <v>0</v>
      </c>
      <c r="C137" s="67">
        <f>((Ingresos!$E90*(1+C$20))+((Ingresos!$F90*(1+C$20))))</f>
        <v>0</v>
      </c>
      <c r="D137" s="67">
        <f>((Ingresos!$E90*(1+D$20))+((Ingresos!$F90*(1+D$20))))</f>
        <v>0</v>
      </c>
      <c r="E137" s="67">
        <f>((Ingresos!$E90*(1+E$20))+((Ingresos!$F90*(1+E$20))))</f>
        <v>0</v>
      </c>
      <c r="F137" s="67">
        <f>((Ingresos!$E90*(1+F$20))+((Ingresos!$F90*(1+F$20))))</f>
        <v>0</v>
      </c>
      <c r="G137" s="67">
        <f>((Ingresos!$E90*(1+G$20))+((Ingresos!$F90*(1+G$20))))</f>
        <v>0</v>
      </c>
      <c r="H137" s="67">
        <f>((Ingresos!$E90*(1+H$20))+((Ingresos!$F90*(1+H$20))))</f>
        <v>0</v>
      </c>
      <c r="I137" s="67">
        <f>((Ingresos!$E90*(1+I$20))+((Ingresos!$F90*(1+I$20))))</f>
        <v>0</v>
      </c>
      <c r="J137" s="67">
        <f>((Ingresos!$E90*(1+J$20))+((Ingresos!$F90*(1+J$20))))</f>
        <v>0</v>
      </c>
      <c r="K137" s="67">
        <f>((Ingresos!$E90*(1+K$20))+((Ingresos!$F90*(1+K$20))))</f>
        <v>0</v>
      </c>
      <c r="L137" s="67">
        <f>((Ingresos!$E90*(1+L$20))+((Ingresos!$F90*(1+L$20))))</f>
        <v>0</v>
      </c>
      <c r="M137" s="67">
        <f>((Ingresos!$E90*(1+M$20))+((Ingresos!$F90*(1+M$20))))</f>
        <v>0</v>
      </c>
    </row>
    <row r="138" spans="1:13">
      <c r="A138" s="69" t="str">
        <f>Ingresos!$C$91</f>
        <v>No aplica</v>
      </c>
      <c r="B138" s="67">
        <f>((Ingresos!$E91*(1+B$20))+((Ingresos!$F91*(1+B$20))))</f>
        <v>0</v>
      </c>
      <c r="C138" s="67">
        <f>((Ingresos!$E91*(1+C$20))+((Ingresos!$F91*(1+C$20))))</f>
        <v>0</v>
      </c>
      <c r="D138" s="67">
        <f>((Ingresos!$E91*(1+D$20))+((Ingresos!$F91*(1+D$20))))</f>
        <v>0</v>
      </c>
      <c r="E138" s="67">
        <f>((Ingresos!$E91*(1+E$20))+((Ingresos!$F91*(1+E$20))))</f>
        <v>0</v>
      </c>
      <c r="F138" s="67">
        <f>((Ingresos!$E91*(1+F$20))+((Ingresos!$F91*(1+F$20))))</f>
        <v>0</v>
      </c>
      <c r="G138" s="67">
        <f>((Ingresos!$E91*(1+G$20))+((Ingresos!$F91*(1+G$20))))</f>
        <v>0</v>
      </c>
      <c r="H138" s="67">
        <f>((Ingresos!$E91*(1+H$20))+((Ingresos!$F91*(1+H$20))))</f>
        <v>0</v>
      </c>
      <c r="I138" s="67">
        <f>((Ingresos!$E91*(1+I$20))+((Ingresos!$F91*(1+I$20))))</f>
        <v>0</v>
      </c>
      <c r="J138" s="67">
        <f>((Ingresos!$E91*(1+J$20))+((Ingresos!$F91*(1+J$20))))</f>
        <v>0</v>
      </c>
      <c r="K138" s="67">
        <f>((Ingresos!$E91*(1+K$20))+((Ingresos!$F91*(1+K$20))))</f>
        <v>0</v>
      </c>
      <c r="L138" s="67">
        <f>((Ingresos!$E91*(1+L$20))+((Ingresos!$F91*(1+L$20))))</f>
        <v>0</v>
      </c>
      <c r="M138" s="67">
        <f>((Ingresos!$E91*(1+M$20))+((Ingresos!$F91*(1+M$20))))</f>
        <v>0</v>
      </c>
    </row>
    <row r="139" spans="1:13">
      <c r="A139" s="69" t="str">
        <f>Ingresos!$C$92</f>
        <v>No aplica</v>
      </c>
      <c r="B139" s="67">
        <f>((Ingresos!$E92*(1+B$20))+((Ingresos!$F92*(1+B$20))))</f>
        <v>0</v>
      </c>
      <c r="C139" s="67">
        <f>((Ingresos!$E92*(1+C$20))+((Ingresos!$F92*(1+C$20))))</f>
        <v>0</v>
      </c>
      <c r="D139" s="67">
        <f>((Ingresos!$E92*(1+D$20))+((Ingresos!$F92*(1+D$20))))</f>
        <v>0</v>
      </c>
      <c r="E139" s="67">
        <f>((Ingresos!$E92*(1+E$20))+((Ingresos!$F92*(1+E$20))))</f>
        <v>0</v>
      </c>
      <c r="F139" s="67">
        <f>((Ingresos!$E92*(1+F$20))+((Ingresos!$F92*(1+F$20))))</f>
        <v>0</v>
      </c>
      <c r="G139" s="67">
        <f>((Ingresos!$E92*(1+G$20))+((Ingresos!$F92*(1+G$20))))</f>
        <v>0</v>
      </c>
      <c r="H139" s="67">
        <f>((Ingresos!$E92*(1+H$20))+((Ingresos!$F92*(1+H$20))))</f>
        <v>0</v>
      </c>
      <c r="I139" s="67">
        <f>((Ingresos!$E92*(1+I$20))+((Ingresos!$F92*(1+I$20))))</f>
        <v>0</v>
      </c>
      <c r="J139" s="67">
        <f>((Ingresos!$E92*(1+J$20))+((Ingresos!$F92*(1+J$20))))</f>
        <v>0</v>
      </c>
      <c r="K139" s="67">
        <f>((Ingresos!$E92*(1+K$20))+((Ingresos!$F92*(1+K$20))))</f>
        <v>0</v>
      </c>
      <c r="L139" s="67">
        <f>((Ingresos!$E92*(1+L$20))+((Ingresos!$F92*(1+L$20))))</f>
        <v>0</v>
      </c>
      <c r="M139" s="67">
        <f>((Ingresos!$E92*(1+M$20))+((Ingresos!$F92*(1+M$20))))</f>
        <v>0</v>
      </c>
    </row>
    <row r="140" spans="1:13">
      <c r="A140" s="69" t="str">
        <f>Ingresos!$C$93</f>
        <v>No aplica</v>
      </c>
      <c r="B140" s="67">
        <f>((Ingresos!$E93*(1+B$20))+((Ingresos!$F93*(1+B$20))))</f>
        <v>0</v>
      </c>
      <c r="C140" s="67">
        <f>((Ingresos!$E93*(1+C$20))+((Ingresos!$F93*(1+C$20))))</f>
        <v>0</v>
      </c>
      <c r="D140" s="67">
        <f>((Ingresos!$E93*(1+D$20))+((Ingresos!$F93*(1+D$20))))</f>
        <v>0</v>
      </c>
      <c r="E140" s="67">
        <f>((Ingresos!$E93*(1+E$20))+((Ingresos!$F93*(1+E$20))))</f>
        <v>0</v>
      </c>
      <c r="F140" s="67">
        <f>((Ingresos!$E93*(1+F$20))+((Ingresos!$F93*(1+F$20))))</f>
        <v>0</v>
      </c>
      <c r="G140" s="67">
        <f>((Ingresos!$E93*(1+G$20))+((Ingresos!$F93*(1+G$20))))</f>
        <v>0</v>
      </c>
      <c r="H140" s="67">
        <f>((Ingresos!$E93*(1+H$20))+((Ingresos!$F93*(1+H$20))))</f>
        <v>0</v>
      </c>
      <c r="I140" s="67">
        <f>((Ingresos!$E93*(1+I$20))+((Ingresos!$F93*(1+I$20))))</f>
        <v>0</v>
      </c>
      <c r="J140" s="67">
        <f>((Ingresos!$E93*(1+J$20))+((Ingresos!$F93*(1+J$20))))</f>
        <v>0</v>
      </c>
      <c r="K140" s="67">
        <f>((Ingresos!$E93*(1+K$20))+((Ingresos!$F93*(1+K$20))))</f>
        <v>0</v>
      </c>
      <c r="L140" s="67">
        <f>((Ingresos!$E93*(1+L$20))+((Ingresos!$F93*(1+L$20))))</f>
        <v>0</v>
      </c>
      <c r="M140" s="67">
        <f>((Ingresos!$E93*(1+M$20))+((Ingresos!$F93*(1+M$20))))</f>
        <v>0</v>
      </c>
    </row>
    <row r="141" spans="1:13">
      <c r="A141" s="69" t="str">
        <f>Ingresos!$C$94</f>
        <v>No aplica</v>
      </c>
      <c r="B141" s="67">
        <f>((Ingresos!$E94*(1+B$20))+((Ingresos!$F94*(1+B$20))))</f>
        <v>0</v>
      </c>
      <c r="C141" s="67">
        <f>((Ingresos!$E94*(1+C$20))+((Ingresos!$F94*(1+C$20))))</f>
        <v>0</v>
      </c>
      <c r="D141" s="67">
        <f>((Ingresos!$E94*(1+D$20))+((Ingresos!$F94*(1+D$20))))</f>
        <v>0</v>
      </c>
      <c r="E141" s="67">
        <f>((Ingresos!$E94*(1+E$20))+((Ingresos!$F94*(1+E$20))))</f>
        <v>0</v>
      </c>
      <c r="F141" s="67">
        <f>((Ingresos!$E94*(1+F$20))+((Ingresos!$F94*(1+F$20))))</f>
        <v>0</v>
      </c>
      <c r="G141" s="67">
        <f>((Ingresos!$E94*(1+G$20))+((Ingresos!$F94*(1+G$20))))</f>
        <v>0</v>
      </c>
      <c r="H141" s="67">
        <f>((Ingresos!$E94*(1+H$20))+((Ingresos!$F94*(1+H$20))))</f>
        <v>0</v>
      </c>
      <c r="I141" s="67">
        <f>((Ingresos!$E94*(1+I$20))+((Ingresos!$F94*(1+I$20))))</f>
        <v>0</v>
      </c>
      <c r="J141" s="67">
        <f>((Ingresos!$E94*(1+J$20))+((Ingresos!$F94*(1+J$20))))</f>
        <v>0</v>
      </c>
      <c r="K141" s="67">
        <f>((Ingresos!$E94*(1+K$20))+((Ingresos!$F94*(1+K$20))))</f>
        <v>0</v>
      </c>
      <c r="L141" s="67">
        <f>((Ingresos!$E94*(1+L$20))+((Ingresos!$F94*(1+L$20))))</f>
        <v>0</v>
      </c>
      <c r="M141" s="67">
        <f>((Ingresos!$E94*(1+M$20))+((Ingresos!$F94*(1+M$20))))</f>
        <v>0</v>
      </c>
    </row>
    <row r="142" spans="1:13">
      <c r="A142" s="69" t="str">
        <f>Ingresos!$C$95</f>
        <v>No aplica</v>
      </c>
      <c r="B142" s="67">
        <f>((Ingresos!$E95*(1+B$20))+((Ingresos!$F95*(1+B$20))))</f>
        <v>0</v>
      </c>
      <c r="C142" s="67">
        <f>((Ingresos!$E95*(1+C$20))+((Ingresos!$F95*(1+C$20))))</f>
        <v>0</v>
      </c>
      <c r="D142" s="67">
        <f>((Ingresos!$E95*(1+D$20))+((Ingresos!$F95*(1+D$20))))</f>
        <v>0</v>
      </c>
      <c r="E142" s="67">
        <f>((Ingresos!$E95*(1+E$20))+((Ingresos!$F95*(1+E$20))))</f>
        <v>0</v>
      </c>
      <c r="F142" s="67">
        <f>((Ingresos!$E95*(1+F$20))+((Ingresos!$F95*(1+F$20))))</f>
        <v>0</v>
      </c>
      <c r="G142" s="67">
        <f>((Ingresos!$E95*(1+G$20))+((Ingresos!$F95*(1+G$20))))</f>
        <v>0</v>
      </c>
      <c r="H142" s="67">
        <f>((Ingresos!$E95*(1+H$20))+((Ingresos!$F95*(1+H$20))))</f>
        <v>0</v>
      </c>
      <c r="I142" s="67">
        <f>((Ingresos!$E95*(1+I$20))+((Ingresos!$F95*(1+I$20))))</f>
        <v>0</v>
      </c>
      <c r="J142" s="67">
        <f>((Ingresos!$E95*(1+J$20))+((Ingresos!$F95*(1+J$20))))</f>
        <v>0</v>
      </c>
      <c r="K142" s="67">
        <f>((Ingresos!$E95*(1+K$20))+((Ingresos!$F95*(1+K$20))))</f>
        <v>0</v>
      </c>
      <c r="L142" s="67">
        <f>((Ingresos!$E95*(1+L$20))+((Ingresos!$F95*(1+L$20))))</f>
        <v>0</v>
      </c>
      <c r="M142" s="67">
        <f>((Ingresos!$E95*(1+M$20))+((Ingresos!$F95*(1+M$20))))</f>
        <v>0</v>
      </c>
    </row>
    <row r="143" spans="1:13">
      <c r="A143" s="69" t="str">
        <f>Ingresos!$C$96</f>
        <v>No aplica</v>
      </c>
      <c r="B143" s="67">
        <f>((Ingresos!$E96*(1+B$20))+((Ingresos!$F96*(1+B$20))))</f>
        <v>0</v>
      </c>
      <c r="C143" s="67">
        <f>((Ingresos!$E96*(1+C$20))+((Ingresos!$F96*(1+C$20))))</f>
        <v>0</v>
      </c>
      <c r="D143" s="67">
        <f>((Ingresos!$E96*(1+D$20))+((Ingresos!$F96*(1+D$20))))</f>
        <v>0</v>
      </c>
      <c r="E143" s="67">
        <f>((Ingresos!$E96*(1+E$20))+((Ingresos!$F96*(1+E$20))))</f>
        <v>0</v>
      </c>
      <c r="F143" s="67">
        <f>((Ingresos!$E96*(1+F$20))+((Ingresos!$F96*(1+F$20))))</f>
        <v>0</v>
      </c>
      <c r="G143" s="67">
        <f>((Ingresos!$E96*(1+G$20))+((Ingresos!$F96*(1+G$20))))</f>
        <v>0</v>
      </c>
      <c r="H143" s="67">
        <f>((Ingresos!$E96*(1+H$20))+((Ingresos!$F96*(1+H$20))))</f>
        <v>0</v>
      </c>
      <c r="I143" s="67">
        <f>((Ingresos!$E96*(1+I$20))+((Ingresos!$F96*(1+I$20))))</f>
        <v>0</v>
      </c>
      <c r="J143" s="67">
        <f>((Ingresos!$E96*(1+J$20))+((Ingresos!$F96*(1+J$20))))</f>
        <v>0</v>
      </c>
      <c r="K143" s="67">
        <f>((Ingresos!$E96*(1+K$20))+((Ingresos!$F96*(1+K$20))))</f>
        <v>0</v>
      </c>
      <c r="L143" s="67">
        <f>((Ingresos!$E96*(1+L$20))+((Ingresos!$F96*(1+L$20))))</f>
        <v>0</v>
      </c>
      <c r="M143" s="67">
        <f>((Ingresos!$E96*(1+M$20))+((Ingresos!$F96*(1+M$20))))</f>
        <v>0</v>
      </c>
    </row>
    <row r="144" spans="1:13">
      <c r="A144" s="69" t="str">
        <f>Ingresos!$C$97</f>
        <v>No aplica</v>
      </c>
      <c r="B144" s="67">
        <f>((Ingresos!$E97*(1+B$20))+((Ingresos!$F97*(1+B$20))))</f>
        <v>0</v>
      </c>
      <c r="C144" s="67">
        <f>((Ingresos!$E97*(1+C$20))+((Ingresos!$F97*(1+C$20))))</f>
        <v>0</v>
      </c>
      <c r="D144" s="67">
        <f>((Ingresos!$E97*(1+D$20))+((Ingresos!$F97*(1+D$20))))</f>
        <v>0</v>
      </c>
      <c r="E144" s="67">
        <f>((Ingresos!$E97*(1+E$20))+((Ingresos!$F97*(1+E$20))))</f>
        <v>0</v>
      </c>
      <c r="F144" s="67">
        <f>((Ingresos!$E97*(1+F$20))+((Ingresos!$F97*(1+F$20))))</f>
        <v>0</v>
      </c>
      <c r="G144" s="67">
        <f>((Ingresos!$E97*(1+G$20))+((Ingresos!$F97*(1+G$20))))</f>
        <v>0</v>
      </c>
      <c r="H144" s="67">
        <f>((Ingresos!$E97*(1+H$20))+((Ingresos!$F97*(1+H$20))))</f>
        <v>0</v>
      </c>
      <c r="I144" s="67">
        <f>((Ingresos!$E97*(1+I$20))+((Ingresos!$F97*(1+I$20))))</f>
        <v>0</v>
      </c>
      <c r="J144" s="67">
        <f>((Ingresos!$E97*(1+J$20))+((Ingresos!$F97*(1+J$20))))</f>
        <v>0</v>
      </c>
      <c r="K144" s="67">
        <f>((Ingresos!$E97*(1+K$20))+((Ingresos!$F97*(1+K$20))))</f>
        <v>0</v>
      </c>
      <c r="L144" s="67">
        <f>((Ingresos!$E97*(1+L$20))+((Ingresos!$F97*(1+L$20))))</f>
        <v>0</v>
      </c>
      <c r="M144" s="67">
        <f>((Ingresos!$E97*(1+M$20))+((Ingresos!$F97*(1+M$20))))</f>
        <v>0</v>
      </c>
    </row>
    <row r="145" spans="1:13">
      <c r="A145" s="69" t="str">
        <f>Ingresos!$C$98</f>
        <v>No aplica</v>
      </c>
      <c r="B145" s="67">
        <f>((Ingresos!$E98*(1+B$20))+((Ingresos!$F98*(1+B$20))))</f>
        <v>0</v>
      </c>
      <c r="C145" s="67">
        <f>((Ingresos!$E98*(1+C$20))+((Ingresos!$F98*(1+C$20))))</f>
        <v>0</v>
      </c>
      <c r="D145" s="67">
        <f>((Ingresos!$E98*(1+D$20))+((Ingresos!$F98*(1+D$20))))</f>
        <v>0</v>
      </c>
      <c r="E145" s="67">
        <f>((Ingresos!$E98*(1+E$20))+((Ingresos!$F98*(1+E$20))))</f>
        <v>0</v>
      </c>
      <c r="F145" s="67">
        <f>((Ingresos!$E98*(1+F$20))+((Ingresos!$F98*(1+F$20))))</f>
        <v>0</v>
      </c>
      <c r="G145" s="67">
        <f>((Ingresos!$E98*(1+G$20))+((Ingresos!$F98*(1+G$20))))</f>
        <v>0</v>
      </c>
      <c r="H145" s="67">
        <f>((Ingresos!$E98*(1+H$20))+((Ingresos!$F98*(1+H$20))))</f>
        <v>0</v>
      </c>
      <c r="I145" s="67">
        <f>((Ingresos!$E98*(1+I$20))+((Ingresos!$F98*(1+I$20))))</f>
        <v>0</v>
      </c>
      <c r="J145" s="67">
        <f>((Ingresos!$E98*(1+J$20))+((Ingresos!$F98*(1+J$20))))</f>
        <v>0</v>
      </c>
      <c r="K145" s="67">
        <f>((Ingresos!$E98*(1+K$20))+((Ingresos!$F98*(1+K$20))))</f>
        <v>0</v>
      </c>
      <c r="L145" s="67">
        <f>((Ingresos!$E98*(1+L$20))+((Ingresos!$F98*(1+L$20))))</f>
        <v>0</v>
      </c>
      <c r="M145" s="67">
        <f>((Ingresos!$E98*(1+M$20))+((Ingresos!$F98*(1+M$20))))</f>
        <v>0</v>
      </c>
    </row>
    <row r="146" spans="1:13">
      <c r="A146" s="69" t="str">
        <f>Ingresos!$C$99</f>
        <v>No aplica</v>
      </c>
      <c r="B146" s="67">
        <f>((Ingresos!$E99*(1+B$20))+((Ingresos!$F99*(1+B$20))))</f>
        <v>0</v>
      </c>
      <c r="C146" s="67">
        <f>((Ingresos!$E99*(1+C$20))+((Ingresos!$F99*(1+C$20))))</f>
        <v>0</v>
      </c>
      <c r="D146" s="67">
        <f>((Ingresos!$E99*(1+D$20))+((Ingresos!$F99*(1+D$20))))</f>
        <v>0</v>
      </c>
      <c r="E146" s="67">
        <f>((Ingresos!$E99*(1+E$20))+((Ingresos!$F99*(1+E$20))))</f>
        <v>0</v>
      </c>
      <c r="F146" s="67">
        <f>((Ingresos!$E99*(1+F$20))+((Ingresos!$F99*(1+F$20))))</f>
        <v>0</v>
      </c>
      <c r="G146" s="67">
        <f>((Ingresos!$E99*(1+G$20))+((Ingresos!$F99*(1+G$20))))</f>
        <v>0</v>
      </c>
      <c r="H146" s="67">
        <f>((Ingresos!$E99*(1+H$20))+((Ingresos!$F99*(1+H$20))))</f>
        <v>0</v>
      </c>
      <c r="I146" s="67">
        <f>((Ingresos!$E99*(1+I$20))+((Ingresos!$F99*(1+I$20))))</f>
        <v>0</v>
      </c>
      <c r="J146" s="67">
        <f>((Ingresos!$E99*(1+J$20))+((Ingresos!$F99*(1+J$20))))</f>
        <v>0</v>
      </c>
      <c r="K146" s="67">
        <f>((Ingresos!$E99*(1+K$20))+((Ingresos!$F99*(1+K$20))))</f>
        <v>0</v>
      </c>
      <c r="L146" s="67">
        <f>((Ingresos!$E99*(1+L$20))+((Ingresos!$F99*(1+L$20))))</f>
        <v>0</v>
      </c>
      <c r="M146" s="67">
        <f>((Ingresos!$E99*(1+M$20))+((Ingresos!$F99*(1+M$20))))</f>
        <v>0</v>
      </c>
    </row>
    <row r="147" spans="1:13">
      <c r="A147" s="77" t="s">
        <v>134</v>
      </c>
      <c r="B147" s="78">
        <f t="shared" ref="B147:M147" si="24">SUM(B137:B146)</f>
        <v>0</v>
      </c>
      <c r="C147" s="78">
        <f t="shared" si="24"/>
        <v>0</v>
      </c>
      <c r="D147" s="78">
        <f t="shared" si="24"/>
        <v>0</v>
      </c>
      <c r="E147" s="78">
        <f t="shared" si="24"/>
        <v>0</v>
      </c>
      <c r="F147" s="78">
        <f t="shared" si="24"/>
        <v>0</v>
      </c>
      <c r="G147" s="78">
        <f t="shared" si="24"/>
        <v>0</v>
      </c>
      <c r="H147" s="78">
        <f t="shared" si="24"/>
        <v>0</v>
      </c>
      <c r="I147" s="78">
        <f t="shared" si="24"/>
        <v>0</v>
      </c>
      <c r="J147" s="78">
        <f t="shared" si="24"/>
        <v>0</v>
      </c>
      <c r="K147" s="78">
        <f t="shared" si="24"/>
        <v>0</v>
      </c>
      <c r="L147" s="78">
        <f t="shared" si="24"/>
        <v>0</v>
      </c>
      <c r="M147" s="78">
        <f t="shared" si="24"/>
        <v>0</v>
      </c>
    </row>
    <row r="148" spans="1:13">
      <c r="A148" s="77" t="s">
        <v>135</v>
      </c>
      <c r="B148" s="78">
        <f t="shared" ref="B148:M148" si="25">B147+B136</f>
        <v>0</v>
      </c>
      <c r="C148" s="78">
        <f t="shared" si="25"/>
        <v>0</v>
      </c>
      <c r="D148" s="78">
        <f t="shared" si="25"/>
        <v>0</v>
      </c>
      <c r="E148" s="78">
        <f t="shared" si="25"/>
        <v>0</v>
      </c>
      <c r="F148" s="78">
        <f t="shared" si="25"/>
        <v>0</v>
      </c>
      <c r="G148" s="78">
        <f t="shared" si="25"/>
        <v>0</v>
      </c>
      <c r="H148" s="78">
        <f t="shared" si="25"/>
        <v>0</v>
      </c>
      <c r="I148" s="78">
        <f t="shared" si="25"/>
        <v>0</v>
      </c>
      <c r="J148" s="78">
        <f t="shared" si="25"/>
        <v>0</v>
      </c>
      <c r="K148" s="78">
        <f t="shared" si="25"/>
        <v>0</v>
      </c>
      <c r="L148" s="78">
        <f t="shared" si="25"/>
        <v>0</v>
      </c>
      <c r="M148" s="78">
        <f t="shared" si="25"/>
        <v>0</v>
      </c>
    </row>
    <row r="149" spans="1:13">
      <c r="A149" s="70" t="s">
        <v>130</v>
      </c>
      <c r="B149" s="74"/>
      <c r="C149" s="74"/>
      <c r="D149" s="74"/>
      <c r="E149" s="74"/>
      <c r="F149" s="74"/>
      <c r="G149" s="74"/>
      <c r="H149" s="74"/>
      <c r="I149" s="74"/>
      <c r="J149" s="74"/>
      <c r="K149" s="74"/>
      <c r="L149" s="74"/>
      <c r="M149" s="74"/>
    </row>
    <row r="150" spans="1:13">
      <c r="A150" s="69" t="str">
        <f>Ingresos!$C$78</f>
        <v>No aplica</v>
      </c>
      <c r="B150" s="67">
        <f>((Ingresos!$G78*(1+B$21))+((Ingresos!$H78*(1+B$21))+((Ingresos!$I78*(1+B$21))+((Ingresos!$J78*(1+B$21))))))</f>
        <v>0</v>
      </c>
      <c r="C150" s="67">
        <f>((Ingresos!$G78*(1+C$21))+((Ingresos!$H78*(1+C$21))+((Ingresos!$I78*(1+C$21))+((Ingresos!$J78*(1+C$21))))))</f>
        <v>0</v>
      </c>
      <c r="D150" s="67">
        <f>((Ingresos!$G78*(1+D$21))+((Ingresos!$H78*(1+D$21))+((Ingresos!$I78*(1+D$21))+((Ingresos!$J78*(1+D$21))))))</f>
        <v>0</v>
      </c>
      <c r="E150" s="67">
        <f>((Ingresos!$G78*(1+E$21))+((Ingresos!$H78*(1+E$21))+((Ingresos!$I78*(1+E$21))+((Ingresos!$J78*(1+E$21))))))</f>
        <v>0</v>
      </c>
      <c r="F150" s="67">
        <f>((Ingresos!$G78*(1+F$21))+((Ingresos!$H78*(1+F$21))+((Ingresos!$I78*(1+F$21))+((Ingresos!$J78*(1+F$21))))))</f>
        <v>0</v>
      </c>
      <c r="G150" s="67">
        <f>((Ingresos!$G78*(1+G$21))+((Ingresos!$H78*(1+G$21))+((Ingresos!$I78*(1+G$21))+((Ingresos!$J78*(1+G$21))))))</f>
        <v>0</v>
      </c>
      <c r="H150" s="67">
        <f>((Ingresos!$G78*(1+H$21))+((Ingresos!$H78*(1+H$21))+((Ingresos!$I78*(1+H$21))+((Ingresos!$J78*(1+H$21))))))</f>
        <v>0</v>
      </c>
      <c r="I150" s="67">
        <f>((Ingresos!$G78*(1+I$21))+((Ingresos!$H78*(1+I$21))+((Ingresos!$I78*(1+I$21))+((Ingresos!$J78*(1+I$21))))))</f>
        <v>0</v>
      </c>
      <c r="J150" s="67">
        <f>((Ingresos!$G78*(1+J$21))+((Ingresos!$H78*(1+J$21))+((Ingresos!$I78*(1+J$21))+((Ingresos!$J78*(1+J$21))))))</f>
        <v>0</v>
      </c>
      <c r="K150" s="67">
        <f>((Ingresos!$G78*(1+K$21))+((Ingresos!$H78*(1+K$21))+((Ingresos!$I78*(1+K$21))+((Ingresos!$J78*(1+K$21))))))</f>
        <v>0</v>
      </c>
      <c r="L150" s="67">
        <f>((Ingresos!$G78*(1+L$21))+((Ingresos!$H78*(1+L$21))+((Ingresos!$I78*(1+L$21))+((Ingresos!$J78*(1+L$21))))))</f>
        <v>0</v>
      </c>
      <c r="M150" s="67">
        <f>((Ingresos!$G78*(1+M$21))+((Ingresos!$H78*(1+M$21))+((Ingresos!$I78*(1+M$21))+((Ingresos!$J78*(1+M$21))))))</f>
        <v>0</v>
      </c>
    </row>
    <row r="151" spans="1:13">
      <c r="A151" s="69" t="str">
        <f>Ingresos!$C$79</f>
        <v>No aplica</v>
      </c>
      <c r="B151" s="67">
        <f>((Ingresos!$G79*(1+B$21))+((Ingresos!$H79*(1+B$21))+((Ingresos!$I79*(1+B$21))+((Ingresos!$J79*(1+B$21))))))</f>
        <v>0</v>
      </c>
      <c r="C151" s="67">
        <f>((Ingresos!$G79*(1+C$21))+((Ingresos!$H79*(1+C$21))+((Ingresos!$I79*(1+C$21))+((Ingresos!$J79*(1+C$21))))))</f>
        <v>0</v>
      </c>
      <c r="D151" s="67">
        <f>((Ingresos!$G79*(1+D$21))+((Ingresos!$H79*(1+D$21))+((Ingresos!$I79*(1+D$21))+((Ingresos!$J79*(1+D$21))))))</f>
        <v>0</v>
      </c>
      <c r="E151" s="67">
        <f>((Ingresos!$G79*(1+E$21))+((Ingresos!$H79*(1+E$21))+((Ingresos!$I79*(1+E$21))+((Ingresos!$J79*(1+E$21))))))</f>
        <v>0</v>
      </c>
      <c r="F151" s="67">
        <f>((Ingresos!$G79*(1+F$21))+((Ingresos!$H79*(1+F$21))+((Ingresos!$I79*(1+F$21))+((Ingresos!$J79*(1+F$21))))))</f>
        <v>0</v>
      </c>
      <c r="G151" s="67">
        <f>((Ingresos!$G79*(1+G$21))+((Ingresos!$H79*(1+G$21))+((Ingresos!$I79*(1+G$21))+((Ingresos!$J79*(1+G$21))))))</f>
        <v>0</v>
      </c>
      <c r="H151" s="67">
        <f>((Ingresos!$G79*(1+H$21))+((Ingresos!$H79*(1+H$21))+((Ingresos!$I79*(1+H$21))+((Ingresos!$J79*(1+H$21))))))</f>
        <v>0</v>
      </c>
      <c r="I151" s="67">
        <f>((Ingresos!$G79*(1+I$21))+((Ingresos!$H79*(1+I$21))+((Ingresos!$I79*(1+I$21))+((Ingresos!$J79*(1+I$21))))))</f>
        <v>0</v>
      </c>
      <c r="J151" s="67">
        <f>((Ingresos!$G79*(1+J$21))+((Ingresos!$H79*(1+J$21))+((Ingresos!$I79*(1+J$21))+((Ingresos!$J79*(1+J$21))))))</f>
        <v>0</v>
      </c>
      <c r="K151" s="67">
        <f>((Ingresos!$G79*(1+K$21))+((Ingresos!$H79*(1+K$21))+((Ingresos!$I79*(1+K$21))+((Ingresos!$J79*(1+K$21))))))</f>
        <v>0</v>
      </c>
      <c r="L151" s="67">
        <f>((Ingresos!$G79*(1+L$21))+((Ingresos!$H79*(1+L$21))+((Ingresos!$I79*(1+L$21))+((Ingresos!$J79*(1+L$21))))))</f>
        <v>0</v>
      </c>
      <c r="M151" s="67">
        <f>((Ingresos!$G79*(1+M$21))+((Ingresos!$H79*(1+M$21))+((Ingresos!$I79*(1+M$21))+((Ingresos!$J79*(1+M$21))))))</f>
        <v>0</v>
      </c>
    </row>
    <row r="152" spans="1:13">
      <c r="A152" s="69" t="str">
        <f>Ingresos!$C$80</f>
        <v>No aplica</v>
      </c>
      <c r="B152" s="67">
        <f>((Ingresos!$G80*(1+B$21))+((Ingresos!$H80*(1+B$21))+((Ingresos!$I80*(1+B$21))+((Ingresos!$J80*(1+B$21))))))</f>
        <v>0</v>
      </c>
      <c r="C152" s="67">
        <f>((Ingresos!$G80*(1+C$21))+((Ingresos!$H80*(1+C$21))+((Ingresos!$I80*(1+C$21))+((Ingresos!$J80*(1+C$21))))))</f>
        <v>0</v>
      </c>
      <c r="D152" s="67">
        <f>((Ingresos!$G80*(1+D$21))+((Ingresos!$H80*(1+D$21))+((Ingresos!$I80*(1+D$21))+((Ingresos!$J80*(1+D$21))))))</f>
        <v>0</v>
      </c>
      <c r="E152" s="67">
        <f>((Ingresos!$G80*(1+E$21))+((Ingresos!$H80*(1+E$21))+((Ingresos!$I80*(1+E$21))+((Ingresos!$J80*(1+E$21))))))</f>
        <v>0</v>
      </c>
      <c r="F152" s="67">
        <f>((Ingresos!$G80*(1+F$21))+((Ingresos!$H80*(1+F$21))+((Ingresos!$I80*(1+F$21))+((Ingresos!$J80*(1+F$21))))))</f>
        <v>0</v>
      </c>
      <c r="G152" s="67">
        <f>((Ingresos!$G80*(1+G$21))+((Ingresos!$H80*(1+G$21))+((Ingresos!$I80*(1+G$21))+((Ingresos!$J80*(1+G$21))))))</f>
        <v>0</v>
      </c>
      <c r="H152" s="67">
        <f>((Ingresos!$G80*(1+H$21))+((Ingresos!$H80*(1+H$21))+((Ingresos!$I80*(1+H$21))+((Ingresos!$J80*(1+H$21))))))</f>
        <v>0</v>
      </c>
      <c r="I152" s="67">
        <f>((Ingresos!$G80*(1+I$21))+((Ingresos!$H80*(1+I$21))+((Ingresos!$I80*(1+I$21))+((Ingresos!$J80*(1+I$21))))))</f>
        <v>0</v>
      </c>
      <c r="J152" s="67">
        <f>((Ingresos!$G80*(1+J$21))+((Ingresos!$H80*(1+J$21))+((Ingresos!$I80*(1+J$21))+((Ingresos!$J80*(1+J$21))))))</f>
        <v>0</v>
      </c>
      <c r="K152" s="67">
        <f>((Ingresos!$G80*(1+K$21))+((Ingresos!$H80*(1+K$21))+((Ingresos!$I80*(1+K$21))+((Ingresos!$J80*(1+K$21))))))</f>
        <v>0</v>
      </c>
      <c r="L152" s="67">
        <f>((Ingresos!$G80*(1+L$21))+((Ingresos!$H80*(1+L$21))+((Ingresos!$I80*(1+L$21))+((Ingresos!$J80*(1+L$21))))))</f>
        <v>0</v>
      </c>
      <c r="M152" s="67">
        <f>((Ingresos!$G80*(1+M$21))+((Ingresos!$H80*(1+M$21))+((Ingresos!$I80*(1+M$21))+((Ingresos!$J80*(1+M$21))))))</f>
        <v>0</v>
      </c>
    </row>
    <row r="153" spans="1:13">
      <c r="A153" s="69" t="str">
        <f>Ingresos!$C$81</f>
        <v>No aplica</v>
      </c>
      <c r="B153" s="67">
        <f>((Ingresos!$G81*(1+B$21))+((Ingresos!$H81*(1+B$21))+((Ingresos!$I81*(1+B$21))+((Ingresos!$J81*(1+B$21))))))</f>
        <v>0</v>
      </c>
      <c r="C153" s="67">
        <f>((Ingresos!$G81*(1+C$21))+((Ingresos!$H81*(1+C$21))+((Ingresos!$I81*(1+C$21))+((Ingresos!$J81*(1+C$21))))))</f>
        <v>0</v>
      </c>
      <c r="D153" s="67">
        <f>((Ingresos!$G81*(1+D$21))+((Ingresos!$H81*(1+D$21))+((Ingresos!$I81*(1+D$21))+((Ingresos!$J81*(1+D$21))))))</f>
        <v>0</v>
      </c>
      <c r="E153" s="67">
        <f>((Ingresos!$G81*(1+E$21))+((Ingresos!$H81*(1+E$21))+((Ingresos!$I81*(1+E$21))+((Ingresos!$J81*(1+E$21))))))</f>
        <v>0</v>
      </c>
      <c r="F153" s="67">
        <f>((Ingresos!$G81*(1+F$21))+((Ingresos!$H81*(1+F$21))+((Ingresos!$I81*(1+F$21))+((Ingresos!$J81*(1+F$21))))))</f>
        <v>0</v>
      </c>
      <c r="G153" s="67">
        <f>((Ingresos!$G81*(1+G$21))+((Ingresos!$H81*(1+G$21))+((Ingresos!$I81*(1+G$21))+((Ingresos!$J81*(1+G$21))))))</f>
        <v>0</v>
      </c>
      <c r="H153" s="67">
        <f>((Ingresos!$G81*(1+H$21))+((Ingresos!$H81*(1+H$21))+((Ingresos!$I81*(1+H$21))+((Ingresos!$J81*(1+H$21))))))</f>
        <v>0</v>
      </c>
      <c r="I153" s="67">
        <f>((Ingresos!$G81*(1+I$21))+((Ingresos!$H81*(1+I$21))+((Ingresos!$I81*(1+I$21))+((Ingresos!$J81*(1+I$21))))))</f>
        <v>0</v>
      </c>
      <c r="J153" s="67">
        <f>((Ingresos!$G81*(1+J$21))+((Ingresos!$H81*(1+J$21))+((Ingresos!$I81*(1+J$21))+((Ingresos!$J81*(1+J$21))))))</f>
        <v>0</v>
      </c>
      <c r="K153" s="67">
        <f>((Ingresos!$G81*(1+K$21))+((Ingresos!$H81*(1+K$21))+((Ingresos!$I81*(1+K$21))+((Ingresos!$J81*(1+K$21))))))</f>
        <v>0</v>
      </c>
      <c r="L153" s="67">
        <f>((Ingresos!$G81*(1+L$21))+((Ingresos!$H81*(1+L$21))+((Ingresos!$I81*(1+L$21))+((Ingresos!$J81*(1+L$21))))))</f>
        <v>0</v>
      </c>
      <c r="M153" s="67">
        <f>((Ingresos!$G81*(1+M$21))+((Ingresos!$H81*(1+M$21))+((Ingresos!$I81*(1+M$21))+((Ingresos!$J81*(1+M$21))))))</f>
        <v>0</v>
      </c>
    </row>
    <row r="154" spans="1:13">
      <c r="A154" s="69" t="str">
        <f>Ingresos!$C$82</f>
        <v>No aplica</v>
      </c>
      <c r="B154" s="67">
        <f>((Ingresos!$G82*(1+B$21))+((Ingresos!$H82*(1+B$21))+((Ingresos!$I82*(1+B$21))+((Ingresos!$J82*(1+B$21))))))</f>
        <v>0</v>
      </c>
      <c r="C154" s="67">
        <f>((Ingresos!$G82*(1+C$21))+((Ingresos!$H82*(1+C$21))+((Ingresos!$I82*(1+C$21))+((Ingresos!$J82*(1+C$21))))))</f>
        <v>0</v>
      </c>
      <c r="D154" s="67">
        <f>((Ingresos!$G82*(1+D$21))+((Ingresos!$H82*(1+D$21))+((Ingresos!$I82*(1+D$21))+((Ingresos!$J82*(1+D$21))))))</f>
        <v>0</v>
      </c>
      <c r="E154" s="67">
        <f>((Ingresos!$G82*(1+E$21))+((Ingresos!$H82*(1+E$21))+((Ingresos!$I82*(1+E$21))+((Ingresos!$J82*(1+E$21))))))</f>
        <v>0</v>
      </c>
      <c r="F154" s="67">
        <f>((Ingresos!$G82*(1+F$21))+((Ingresos!$H82*(1+F$21))+((Ingresos!$I82*(1+F$21))+((Ingresos!$J82*(1+F$21))))))</f>
        <v>0</v>
      </c>
      <c r="G154" s="67">
        <f>((Ingresos!$G82*(1+G$21))+((Ingresos!$H82*(1+G$21))+((Ingresos!$I82*(1+G$21))+((Ingresos!$J82*(1+G$21))))))</f>
        <v>0</v>
      </c>
      <c r="H154" s="67">
        <f>((Ingresos!$G82*(1+H$21))+((Ingresos!$H82*(1+H$21))+((Ingresos!$I82*(1+H$21))+((Ingresos!$J82*(1+H$21))))))</f>
        <v>0</v>
      </c>
      <c r="I154" s="67">
        <f>((Ingresos!$G82*(1+I$21))+((Ingresos!$H82*(1+I$21))+((Ingresos!$I82*(1+I$21))+((Ingresos!$J82*(1+I$21))))))</f>
        <v>0</v>
      </c>
      <c r="J154" s="67">
        <f>((Ingresos!$G82*(1+J$21))+((Ingresos!$H82*(1+J$21))+((Ingresos!$I82*(1+J$21))+((Ingresos!$J82*(1+J$21))))))</f>
        <v>0</v>
      </c>
      <c r="K154" s="67">
        <f>((Ingresos!$G82*(1+K$21))+((Ingresos!$H82*(1+K$21))+((Ingresos!$I82*(1+K$21))+((Ingresos!$J82*(1+K$21))))))</f>
        <v>0</v>
      </c>
      <c r="L154" s="67">
        <f>((Ingresos!$G82*(1+L$21))+((Ingresos!$H82*(1+L$21))+((Ingresos!$I82*(1+L$21))+((Ingresos!$J82*(1+L$21))))))</f>
        <v>0</v>
      </c>
      <c r="M154" s="67">
        <f>((Ingresos!$G82*(1+M$21))+((Ingresos!$H82*(1+M$21))+((Ingresos!$I82*(1+M$21))+((Ingresos!$J82*(1+M$21))))))</f>
        <v>0</v>
      </c>
    </row>
    <row r="155" spans="1:13">
      <c r="A155" s="69" t="str">
        <f>Ingresos!$C$83</f>
        <v>No aplica</v>
      </c>
      <c r="B155" s="67">
        <f>((Ingresos!$G83*(1+B$21))+((Ingresos!$H83*(1+B$21))+((Ingresos!$I83*(1+B$21))+((Ingresos!$J83*(1+B$21))))))</f>
        <v>0</v>
      </c>
      <c r="C155" s="67">
        <f>((Ingresos!$G83*(1+C$21))+((Ingresos!$H83*(1+C$21))+((Ingresos!$I83*(1+C$21))+((Ingresos!$J83*(1+C$21))))))</f>
        <v>0</v>
      </c>
      <c r="D155" s="67">
        <f>((Ingresos!$G83*(1+D$21))+((Ingresos!$H83*(1+D$21))+((Ingresos!$I83*(1+D$21))+((Ingresos!$J83*(1+D$21))))))</f>
        <v>0</v>
      </c>
      <c r="E155" s="67">
        <f>((Ingresos!$G83*(1+E$21))+((Ingresos!$H83*(1+E$21))+((Ingresos!$I83*(1+E$21))+((Ingresos!$J83*(1+E$21))))))</f>
        <v>0</v>
      </c>
      <c r="F155" s="67">
        <f>((Ingresos!$G83*(1+F$21))+((Ingresos!$H83*(1+F$21))+((Ingresos!$I83*(1+F$21))+((Ingresos!$J83*(1+F$21))))))</f>
        <v>0</v>
      </c>
      <c r="G155" s="67">
        <f>((Ingresos!$G83*(1+G$21))+((Ingresos!$H83*(1+G$21))+((Ingresos!$I83*(1+G$21))+((Ingresos!$J83*(1+G$21))))))</f>
        <v>0</v>
      </c>
      <c r="H155" s="67">
        <f>((Ingresos!$G83*(1+H$21))+((Ingresos!$H83*(1+H$21))+((Ingresos!$I83*(1+H$21))+((Ingresos!$J83*(1+H$21))))))</f>
        <v>0</v>
      </c>
      <c r="I155" s="67">
        <f>((Ingresos!$G83*(1+I$21))+((Ingresos!$H83*(1+I$21))+((Ingresos!$I83*(1+I$21))+((Ingresos!$J83*(1+I$21))))))</f>
        <v>0</v>
      </c>
      <c r="J155" s="67">
        <f>((Ingresos!$G83*(1+J$21))+((Ingresos!$H83*(1+J$21))+((Ingresos!$I83*(1+J$21))+((Ingresos!$J83*(1+J$21))))))</f>
        <v>0</v>
      </c>
      <c r="K155" s="67">
        <f>((Ingresos!$G83*(1+K$21))+((Ingresos!$H83*(1+K$21))+((Ingresos!$I83*(1+K$21))+((Ingresos!$J83*(1+K$21))))))</f>
        <v>0</v>
      </c>
      <c r="L155" s="67">
        <f>((Ingresos!$G83*(1+L$21))+((Ingresos!$H83*(1+L$21))+((Ingresos!$I83*(1+L$21))+((Ingresos!$J83*(1+L$21))))))</f>
        <v>0</v>
      </c>
      <c r="M155" s="67">
        <f>((Ingresos!$G83*(1+M$21))+((Ingresos!$H83*(1+M$21))+((Ingresos!$I83*(1+M$21))+((Ingresos!$J83*(1+M$21))))))</f>
        <v>0</v>
      </c>
    </row>
    <row r="156" spans="1:13">
      <c r="A156" s="69" t="str">
        <f>Ingresos!$C$84</f>
        <v>No aplica</v>
      </c>
      <c r="B156" s="67">
        <f>((Ingresos!$G84*(1+B$21))+((Ingresos!$H84*(1+B$21))+((Ingresos!$I84*(1+B$21))+((Ingresos!$J84*(1+B$21))))))</f>
        <v>0</v>
      </c>
      <c r="C156" s="67">
        <f>((Ingresos!$G84*(1+C$21))+((Ingresos!$H84*(1+C$21))+((Ingresos!$I84*(1+C$21))+((Ingresos!$J84*(1+C$21))))))</f>
        <v>0</v>
      </c>
      <c r="D156" s="67">
        <f>((Ingresos!$G84*(1+D$21))+((Ingresos!$H84*(1+D$21))+((Ingresos!$I84*(1+D$21))+((Ingresos!$J84*(1+D$21))))))</f>
        <v>0</v>
      </c>
      <c r="E156" s="67">
        <f>((Ingresos!$G84*(1+E$21))+((Ingresos!$H84*(1+E$21))+((Ingresos!$I84*(1+E$21))+((Ingresos!$J84*(1+E$21))))))</f>
        <v>0</v>
      </c>
      <c r="F156" s="67">
        <f>((Ingresos!$G84*(1+F$21))+((Ingresos!$H84*(1+F$21))+((Ingresos!$I84*(1+F$21))+((Ingresos!$J84*(1+F$21))))))</f>
        <v>0</v>
      </c>
      <c r="G156" s="67">
        <f>((Ingresos!$G84*(1+G$21))+((Ingresos!$H84*(1+G$21))+((Ingresos!$I84*(1+G$21))+((Ingresos!$J84*(1+G$21))))))</f>
        <v>0</v>
      </c>
      <c r="H156" s="67">
        <f>((Ingresos!$G84*(1+H$21))+((Ingresos!$H84*(1+H$21))+((Ingresos!$I84*(1+H$21))+((Ingresos!$J84*(1+H$21))))))</f>
        <v>0</v>
      </c>
      <c r="I156" s="67">
        <f>((Ingresos!$G84*(1+I$21))+((Ingresos!$H84*(1+I$21))+((Ingresos!$I84*(1+I$21))+((Ingresos!$J84*(1+I$21))))))</f>
        <v>0</v>
      </c>
      <c r="J156" s="67">
        <f>((Ingresos!$G84*(1+J$21))+((Ingresos!$H84*(1+J$21))+((Ingresos!$I84*(1+J$21))+((Ingresos!$J84*(1+J$21))))))</f>
        <v>0</v>
      </c>
      <c r="K156" s="67">
        <f>((Ingresos!$G84*(1+K$21))+((Ingresos!$H84*(1+K$21))+((Ingresos!$I84*(1+K$21))+((Ingresos!$J84*(1+K$21))))))</f>
        <v>0</v>
      </c>
      <c r="L156" s="67">
        <f>((Ingresos!$G84*(1+L$21))+((Ingresos!$H84*(1+L$21))+((Ingresos!$I84*(1+L$21))+((Ingresos!$J84*(1+L$21))))))</f>
        <v>0</v>
      </c>
      <c r="M156" s="67">
        <f>((Ingresos!$G84*(1+M$21))+((Ingresos!$H84*(1+M$21))+((Ingresos!$I84*(1+M$21))+((Ingresos!$J84*(1+M$21))))))</f>
        <v>0</v>
      </c>
    </row>
    <row r="157" spans="1:13">
      <c r="A157" s="69" t="str">
        <f>Ingresos!$C$85</f>
        <v>No aplica</v>
      </c>
      <c r="B157" s="67">
        <f>((Ingresos!$G85*(1+B$21))+((Ingresos!$H85*(1+B$21))+((Ingresos!$I85*(1+B$21))+((Ingresos!$J85*(1+B$21))))))</f>
        <v>0</v>
      </c>
      <c r="C157" s="67">
        <f>((Ingresos!$G85*(1+C$21))+((Ingresos!$H85*(1+C$21))+((Ingresos!$I85*(1+C$21))+((Ingresos!$J85*(1+C$21))))))</f>
        <v>0</v>
      </c>
      <c r="D157" s="67">
        <f>((Ingresos!$G85*(1+D$21))+((Ingresos!$H85*(1+D$21))+((Ingresos!$I85*(1+D$21))+((Ingresos!$J85*(1+D$21))))))</f>
        <v>0</v>
      </c>
      <c r="E157" s="67">
        <f>((Ingresos!$G85*(1+E$21))+((Ingresos!$H85*(1+E$21))+((Ingresos!$I85*(1+E$21))+((Ingresos!$J85*(1+E$21))))))</f>
        <v>0</v>
      </c>
      <c r="F157" s="67">
        <f>((Ingresos!$G85*(1+F$21))+((Ingresos!$H85*(1+F$21))+((Ingresos!$I85*(1+F$21))+((Ingresos!$J85*(1+F$21))))))</f>
        <v>0</v>
      </c>
      <c r="G157" s="67">
        <f>((Ingresos!$G85*(1+G$21))+((Ingresos!$H85*(1+G$21))+((Ingresos!$I85*(1+G$21))+((Ingresos!$J85*(1+G$21))))))</f>
        <v>0</v>
      </c>
      <c r="H157" s="67">
        <f>((Ingresos!$G85*(1+H$21))+((Ingresos!$H85*(1+H$21))+((Ingresos!$I85*(1+H$21))+((Ingresos!$J85*(1+H$21))))))</f>
        <v>0</v>
      </c>
      <c r="I157" s="67">
        <f>((Ingresos!$G85*(1+I$21))+((Ingresos!$H85*(1+I$21))+((Ingresos!$I85*(1+I$21))+((Ingresos!$J85*(1+I$21))))))</f>
        <v>0</v>
      </c>
      <c r="J157" s="67">
        <f>((Ingresos!$G85*(1+J$21))+((Ingresos!$H85*(1+J$21))+((Ingresos!$I85*(1+J$21))+((Ingresos!$J85*(1+J$21))))))</f>
        <v>0</v>
      </c>
      <c r="K157" s="67">
        <f>((Ingresos!$G85*(1+K$21))+((Ingresos!$H85*(1+K$21))+((Ingresos!$I85*(1+K$21))+((Ingresos!$J85*(1+K$21))))))</f>
        <v>0</v>
      </c>
      <c r="L157" s="67">
        <f>((Ingresos!$G85*(1+L$21))+((Ingresos!$H85*(1+L$21))+((Ingresos!$I85*(1+L$21))+((Ingresos!$J85*(1+L$21))))))</f>
        <v>0</v>
      </c>
      <c r="M157" s="67">
        <f>((Ingresos!$G85*(1+M$21))+((Ingresos!$H85*(1+M$21))+((Ingresos!$I85*(1+M$21))+((Ingresos!$J85*(1+M$21))))))</f>
        <v>0</v>
      </c>
    </row>
    <row r="158" spans="1:13">
      <c r="A158" s="69" t="str">
        <f>Ingresos!$C$86</f>
        <v>No aplica</v>
      </c>
      <c r="B158" s="67">
        <f>((Ingresos!$G86*(1+B$21))+((Ingresos!$H86*(1+B$21))+((Ingresos!$I86*(1+B$21))+((Ingresos!$J86*(1+B$21))))))</f>
        <v>0</v>
      </c>
      <c r="C158" s="67">
        <f>((Ingresos!$G86*(1+C$21))+((Ingresos!$H86*(1+C$21))+((Ingresos!$I86*(1+C$21))+((Ingresos!$J86*(1+C$21))))))</f>
        <v>0</v>
      </c>
      <c r="D158" s="67">
        <f>((Ingresos!$G86*(1+D$21))+((Ingresos!$H86*(1+D$21))+((Ingresos!$I86*(1+D$21))+((Ingresos!$J86*(1+D$21))))))</f>
        <v>0</v>
      </c>
      <c r="E158" s="67">
        <f>((Ingresos!$G86*(1+E$21))+((Ingresos!$H86*(1+E$21))+((Ingresos!$I86*(1+E$21))+((Ingresos!$J86*(1+E$21))))))</f>
        <v>0</v>
      </c>
      <c r="F158" s="67">
        <f>((Ingresos!$G86*(1+F$21))+((Ingresos!$H86*(1+F$21))+((Ingresos!$I86*(1+F$21))+((Ingresos!$J86*(1+F$21))))))</f>
        <v>0</v>
      </c>
      <c r="G158" s="67">
        <f>((Ingresos!$G86*(1+G$21))+((Ingresos!$H86*(1+G$21))+((Ingresos!$I86*(1+G$21))+((Ingresos!$J86*(1+G$21))))))</f>
        <v>0</v>
      </c>
      <c r="H158" s="67">
        <f>((Ingresos!$G86*(1+H$21))+((Ingresos!$H86*(1+H$21))+((Ingresos!$I86*(1+H$21))+((Ingresos!$J86*(1+H$21))))))</f>
        <v>0</v>
      </c>
      <c r="I158" s="67">
        <f>((Ingresos!$G86*(1+I$21))+((Ingresos!$H86*(1+I$21))+((Ingresos!$I86*(1+I$21))+((Ingresos!$J86*(1+I$21))))))</f>
        <v>0</v>
      </c>
      <c r="J158" s="67">
        <f>((Ingresos!$G86*(1+J$21))+((Ingresos!$H86*(1+J$21))+((Ingresos!$I86*(1+J$21))+((Ingresos!$J86*(1+J$21))))))</f>
        <v>0</v>
      </c>
      <c r="K158" s="67">
        <f>((Ingresos!$G86*(1+K$21))+((Ingresos!$H86*(1+K$21))+((Ingresos!$I86*(1+K$21))+((Ingresos!$J86*(1+K$21))))))</f>
        <v>0</v>
      </c>
      <c r="L158" s="67">
        <f>((Ingresos!$G86*(1+L$21))+((Ingresos!$H86*(1+L$21))+((Ingresos!$I86*(1+L$21))+((Ingresos!$J86*(1+L$21))))))</f>
        <v>0</v>
      </c>
      <c r="M158" s="67">
        <f>((Ingresos!$G86*(1+M$21))+((Ingresos!$H86*(1+M$21))+((Ingresos!$I86*(1+M$21))+((Ingresos!$J86*(1+M$21))))))</f>
        <v>0</v>
      </c>
    </row>
    <row r="159" spans="1:13">
      <c r="A159" s="69" t="str">
        <f>Ingresos!$C$87</f>
        <v>No aplica</v>
      </c>
      <c r="B159" s="67">
        <f>((Ingresos!$G87*(1+B$21))+((Ingresos!$H87*(1+B$21))+((Ingresos!$I87*(1+B$21))+((Ingresos!$J87*(1+B$21))))))</f>
        <v>0</v>
      </c>
      <c r="C159" s="67">
        <f>((Ingresos!$G87*(1+C$21))+((Ingresos!$H87*(1+C$21))+((Ingresos!$I87*(1+C$21))+((Ingresos!$J87*(1+C$21))))))</f>
        <v>0</v>
      </c>
      <c r="D159" s="67">
        <f>((Ingresos!$G87*(1+D$21))+((Ingresos!$H87*(1+D$21))+((Ingresos!$I87*(1+D$21))+((Ingresos!$J87*(1+D$21))))))</f>
        <v>0</v>
      </c>
      <c r="E159" s="67">
        <f>((Ingresos!$G87*(1+E$21))+((Ingresos!$H87*(1+E$21))+((Ingresos!$I87*(1+E$21))+((Ingresos!$J87*(1+E$21))))))</f>
        <v>0</v>
      </c>
      <c r="F159" s="67">
        <f>((Ingresos!$G87*(1+F$21))+((Ingresos!$H87*(1+F$21))+((Ingresos!$I87*(1+F$21))+((Ingresos!$J87*(1+F$21))))))</f>
        <v>0</v>
      </c>
      <c r="G159" s="67">
        <f>((Ingresos!$G87*(1+G$21))+((Ingresos!$H87*(1+G$21))+((Ingresos!$I87*(1+G$21))+((Ingresos!$J87*(1+G$21))))))</f>
        <v>0</v>
      </c>
      <c r="H159" s="67">
        <f>((Ingresos!$G87*(1+H$21))+((Ingresos!$H87*(1+H$21))+((Ingresos!$I87*(1+H$21))+((Ingresos!$J87*(1+H$21))))))</f>
        <v>0</v>
      </c>
      <c r="I159" s="67">
        <f>((Ingresos!$G87*(1+I$21))+((Ingresos!$H87*(1+I$21))+((Ingresos!$I87*(1+I$21))+((Ingresos!$J87*(1+I$21))))))</f>
        <v>0</v>
      </c>
      <c r="J159" s="67">
        <f>((Ingresos!$G87*(1+J$21))+((Ingresos!$H87*(1+J$21))+((Ingresos!$I87*(1+J$21))+((Ingresos!$J87*(1+J$21))))))</f>
        <v>0</v>
      </c>
      <c r="K159" s="67">
        <f>((Ingresos!$G87*(1+K$21))+((Ingresos!$H87*(1+K$21))+((Ingresos!$I87*(1+K$21))+((Ingresos!$J87*(1+K$21))))))</f>
        <v>0</v>
      </c>
      <c r="L159" s="67">
        <f>((Ingresos!$G87*(1+L$21))+((Ingresos!$H87*(1+L$21))+((Ingresos!$I87*(1+L$21))+((Ingresos!$J87*(1+L$21))))))</f>
        <v>0</v>
      </c>
      <c r="M159" s="67">
        <f>((Ingresos!$G87*(1+M$21))+((Ingresos!$H87*(1+M$21))+((Ingresos!$I87*(1+M$21))+((Ingresos!$J87*(1+M$21))))))</f>
        <v>0</v>
      </c>
    </row>
    <row r="160" spans="1:13">
      <c r="A160" s="77" t="s">
        <v>136</v>
      </c>
      <c r="B160" s="78">
        <f t="shared" ref="B160:M160" si="26">SUM(B150:B159)</f>
        <v>0</v>
      </c>
      <c r="C160" s="78">
        <f t="shared" si="26"/>
        <v>0</v>
      </c>
      <c r="D160" s="78">
        <f t="shared" si="26"/>
        <v>0</v>
      </c>
      <c r="E160" s="78">
        <f t="shared" si="26"/>
        <v>0</v>
      </c>
      <c r="F160" s="78">
        <f t="shared" si="26"/>
        <v>0</v>
      </c>
      <c r="G160" s="78">
        <f t="shared" si="26"/>
        <v>0</v>
      </c>
      <c r="H160" s="78">
        <f t="shared" si="26"/>
        <v>0</v>
      </c>
      <c r="I160" s="78">
        <f t="shared" si="26"/>
        <v>0</v>
      </c>
      <c r="J160" s="78">
        <f t="shared" si="26"/>
        <v>0</v>
      </c>
      <c r="K160" s="78">
        <f t="shared" si="26"/>
        <v>0</v>
      </c>
      <c r="L160" s="78">
        <f t="shared" si="26"/>
        <v>0</v>
      </c>
      <c r="M160" s="78">
        <f t="shared" si="26"/>
        <v>0</v>
      </c>
    </row>
    <row r="161" spans="1:13">
      <c r="A161" s="69" t="str">
        <f>Ingresos!$C$90</f>
        <v>Servicio 1</v>
      </c>
      <c r="B161" s="67">
        <f>((Ingresos!$G90*(1+B$21))+((Ingresos!$H90*(1+B$21))+((Ingresos!$I90*(1+B$21))+((Ingresos!$J90*(1+B$21))))))</f>
        <v>0</v>
      </c>
      <c r="C161" s="67">
        <f>((Ingresos!$G90*(1+C$21))+((Ingresos!$H90*(1+C$21))+((Ingresos!$I90*(1+C$21))+((Ingresos!$J90*(1+C$21))))))</f>
        <v>0</v>
      </c>
      <c r="D161" s="67">
        <f>((Ingresos!$G90*(1+D$21))+((Ingresos!$H90*(1+D$21))+((Ingresos!$I90*(1+D$21))+((Ingresos!$J90*(1+D$21))))))</f>
        <v>0</v>
      </c>
      <c r="E161" s="67">
        <f>((Ingresos!$G90*(1+E$21))+((Ingresos!$H90*(1+E$21))+((Ingresos!$I90*(1+E$21))+((Ingresos!$J90*(1+E$21))))))</f>
        <v>0</v>
      </c>
      <c r="F161" s="67">
        <f>((Ingresos!$G90*(1+F$21))+((Ingresos!$H90*(1+F$21))+((Ingresos!$I90*(1+F$21))+((Ingresos!$J90*(1+F$21))))))</f>
        <v>0</v>
      </c>
      <c r="G161" s="67">
        <f>((Ingresos!$G90*(1+G$21))+((Ingresos!$H90*(1+G$21))+((Ingresos!$I90*(1+G$21))+((Ingresos!$J90*(1+G$21))))))</f>
        <v>0</v>
      </c>
      <c r="H161" s="67">
        <f>((Ingresos!$G90*(1+H$21))+((Ingresos!$H90*(1+H$21))+((Ingresos!$I90*(1+H$21))+((Ingresos!$J90*(1+H$21))))))</f>
        <v>0</v>
      </c>
      <c r="I161" s="67">
        <f>((Ingresos!$G90*(1+I$21))+((Ingresos!$H90*(1+I$21))+((Ingresos!$I90*(1+I$21))+((Ingresos!$J90*(1+I$21))))))</f>
        <v>0</v>
      </c>
      <c r="J161" s="67">
        <f>((Ingresos!$G90*(1+J$21))+((Ingresos!$H90*(1+J$21))+((Ingresos!$I90*(1+J$21))+((Ingresos!$J90*(1+J$21))))))</f>
        <v>0</v>
      </c>
      <c r="K161" s="67">
        <f>((Ingresos!$G90*(1+K$21))+((Ingresos!$H90*(1+K$21))+((Ingresos!$I90*(1+K$21))+((Ingresos!$J90*(1+K$21))))))</f>
        <v>0</v>
      </c>
      <c r="L161" s="67">
        <f>((Ingresos!$G90*(1+L$21))+((Ingresos!$H90*(1+L$21))+((Ingresos!$I90*(1+L$21))+((Ingresos!$J90*(1+L$21))))))</f>
        <v>0</v>
      </c>
      <c r="M161" s="67">
        <f>((Ingresos!$G90*(1+M$21))+((Ingresos!$H90*(1+M$21))+((Ingresos!$I90*(1+M$21))+((Ingresos!$J90*(1+M$21))))))</f>
        <v>0</v>
      </c>
    </row>
    <row r="162" spans="1:13">
      <c r="A162" s="69" t="str">
        <f>Ingresos!$C$91</f>
        <v>No aplica</v>
      </c>
      <c r="B162" s="67">
        <f>((Ingresos!$G91*(1+B$21))+((Ingresos!$H91*(1+B$21))+((Ingresos!$I91*(1+B$21))+((Ingresos!$J91*(1+B$21))))))</f>
        <v>0</v>
      </c>
      <c r="C162" s="67">
        <f>((Ingresos!$G91*(1+C$21))+((Ingresos!$H91*(1+C$21))+((Ingresos!$I91*(1+C$21))+((Ingresos!$J91*(1+C$21))))))</f>
        <v>0</v>
      </c>
      <c r="D162" s="67">
        <f>((Ingresos!$G91*(1+D$21))+((Ingresos!$H91*(1+D$21))+((Ingresos!$I91*(1+D$21))+((Ingresos!$J91*(1+D$21))))))</f>
        <v>0</v>
      </c>
      <c r="E162" s="67">
        <f>((Ingresos!$G91*(1+E$21))+((Ingresos!$H91*(1+E$21))+((Ingresos!$I91*(1+E$21))+((Ingresos!$J91*(1+E$21))))))</f>
        <v>0</v>
      </c>
      <c r="F162" s="67">
        <f>((Ingresos!$G91*(1+F$21))+((Ingresos!$H91*(1+F$21))+((Ingresos!$I91*(1+F$21))+((Ingresos!$J91*(1+F$21))))))</f>
        <v>0</v>
      </c>
      <c r="G162" s="67">
        <f>((Ingresos!$G91*(1+G$21))+((Ingresos!$H91*(1+G$21))+((Ingresos!$I91*(1+G$21))+((Ingresos!$J91*(1+G$21))))))</f>
        <v>0</v>
      </c>
      <c r="H162" s="67">
        <f>((Ingresos!$G91*(1+H$21))+((Ingresos!$H91*(1+H$21))+((Ingresos!$I91*(1+H$21))+((Ingresos!$J91*(1+H$21))))))</f>
        <v>0</v>
      </c>
      <c r="I162" s="67">
        <f>((Ingresos!$G91*(1+I$21))+((Ingresos!$H91*(1+I$21))+((Ingresos!$I91*(1+I$21))+((Ingresos!$J91*(1+I$21))))))</f>
        <v>0</v>
      </c>
      <c r="J162" s="67">
        <f>((Ingresos!$G91*(1+J$21))+((Ingresos!$H91*(1+J$21))+((Ingresos!$I91*(1+J$21))+((Ingresos!$J91*(1+J$21))))))</f>
        <v>0</v>
      </c>
      <c r="K162" s="67">
        <f>((Ingresos!$G91*(1+K$21))+((Ingresos!$H91*(1+K$21))+((Ingresos!$I91*(1+K$21))+((Ingresos!$J91*(1+K$21))))))</f>
        <v>0</v>
      </c>
      <c r="L162" s="67">
        <f>((Ingresos!$G91*(1+L$21))+((Ingresos!$H91*(1+L$21))+((Ingresos!$I91*(1+L$21))+((Ingresos!$J91*(1+L$21))))))</f>
        <v>0</v>
      </c>
      <c r="M162" s="67">
        <f>((Ingresos!$G91*(1+M$21))+((Ingresos!$H91*(1+M$21))+((Ingresos!$I91*(1+M$21))+((Ingresos!$J91*(1+M$21))))))</f>
        <v>0</v>
      </c>
    </row>
    <row r="163" spans="1:13">
      <c r="A163" s="69" t="str">
        <f>Ingresos!$C$92</f>
        <v>No aplica</v>
      </c>
      <c r="B163" s="67">
        <f>((Ingresos!$G92*(1+B$21))+((Ingresos!$H92*(1+B$21))+((Ingresos!$I92*(1+B$21))+((Ingresos!$J92*(1+B$21))))))</f>
        <v>0</v>
      </c>
      <c r="C163" s="67">
        <f>((Ingresos!$G92*(1+C$21))+((Ingresos!$H92*(1+C$21))+((Ingresos!$I92*(1+C$21))+((Ingresos!$J92*(1+C$21))))))</f>
        <v>0</v>
      </c>
      <c r="D163" s="67">
        <f>((Ingresos!$G92*(1+D$21))+((Ingresos!$H92*(1+D$21))+((Ingresos!$I92*(1+D$21))+((Ingresos!$J92*(1+D$21))))))</f>
        <v>0</v>
      </c>
      <c r="E163" s="67">
        <f>((Ingresos!$G92*(1+E$21))+((Ingresos!$H92*(1+E$21))+((Ingresos!$I92*(1+E$21))+((Ingresos!$J92*(1+E$21))))))</f>
        <v>0</v>
      </c>
      <c r="F163" s="67">
        <f>((Ingresos!$G92*(1+F$21))+((Ingresos!$H92*(1+F$21))+((Ingresos!$I92*(1+F$21))+((Ingresos!$J92*(1+F$21))))))</f>
        <v>0</v>
      </c>
      <c r="G163" s="67">
        <f>((Ingresos!$G92*(1+G$21))+((Ingresos!$H92*(1+G$21))+((Ingresos!$I92*(1+G$21))+((Ingresos!$J92*(1+G$21))))))</f>
        <v>0</v>
      </c>
      <c r="H163" s="67">
        <f>((Ingresos!$G92*(1+H$21))+((Ingresos!$H92*(1+H$21))+((Ingresos!$I92*(1+H$21))+((Ingresos!$J92*(1+H$21))))))</f>
        <v>0</v>
      </c>
      <c r="I163" s="67">
        <f>((Ingresos!$G92*(1+I$21))+((Ingresos!$H92*(1+I$21))+((Ingresos!$I92*(1+I$21))+((Ingresos!$J92*(1+I$21))))))</f>
        <v>0</v>
      </c>
      <c r="J163" s="67">
        <f>((Ingresos!$G92*(1+J$21))+((Ingresos!$H92*(1+J$21))+((Ingresos!$I92*(1+J$21))+((Ingresos!$J92*(1+J$21))))))</f>
        <v>0</v>
      </c>
      <c r="K163" s="67">
        <f>((Ingresos!$G92*(1+K$21))+((Ingresos!$H92*(1+K$21))+((Ingresos!$I92*(1+K$21))+((Ingresos!$J92*(1+K$21))))))</f>
        <v>0</v>
      </c>
      <c r="L163" s="67">
        <f>((Ingresos!$G92*(1+L$21))+((Ingresos!$H92*(1+L$21))+((Ingresos!$I92*(1+L$21))+((Ingresos!$J92*(1+L$21))))))</f>
        <v>0</v>
      </c>
      <c r="M163" s="67">
        <f>((Ingresos!$G92*(1+M$21))+((Ingresos!$H92*(1+M$21))+((Ingresos!$I92*(1+M$21))+((Ingresos!$J92*(1+M$21))))))</f>
        <v>0</v>
      </c>
    </row>
    <row r="164" spans="1:13">
      <c r="A164" s="69" t="str">
        <f>Ingresos!$C$93</f>
        <v>No aplica</v>
      </c>
      <c r="B164" s="67">
        <f>((Ingresos!$G93*(1+B$21))+((Ingresos!$H93*(1+B$21))+((Ingresos!$I93*(1+B$21))+((Ingresos!$J93*(1+B$21))))))</f>
        <v>0</v>
      </c>
      <c r="C164" s="67">
        <f>((Ingresos!$G93*(1+C$21))+((Ingresos!$H93*(1+C$21))+((Ingresos!$I93*(1+C$21))+((Ingresos!$J93*(1+C$21))))))</f>
        <v>0</v>
      </c>
      <c r="D164" s="67">
        <f>((Ingresos!$G93*(1+D$21))+((Ingresos!$H93*(1+D$21))+((Ingresos!$I93*(1+D$21))+((Ingresos!$J93*(1+D$21))))))</f>
        <v>0</v>
      </c>
      <c r="E164" s="67">
        <f>((Ingresos!$G93*(1+E$21))+((Ingresos!$H93*(1+E$21))+((Ingresos!$I93*(1+E$21))+((Ingresos!$J93*(1+E$21))))))</f>
        <v>0</v>
      </c>
      <c r="F164" s="67">
        <f>((Ingresos!$G93*(1+F$21))+((Ingresos!$H93*(1+F$21))+((Ingresos!$I93*(1+F$21))+((Ingresos!$J93*(1+F$21))))))</f>
        <v>0</v>
      </c>
      <c r="G164" s="67">
        <f>((Ingresos!$G93*(1+G$21))+((Ingresos!$H93*(1+G$21))+((Ingresos!$I93*(1+G$21))+((Ingresos!$J93*(1+G$21))))))</f>
        <v>0</v>
      </c>
      <c r="H164" s="67">
        <f>((Ingresos!$G93*(1+H$21))+((Ingresos!$H93*(1+H$21))+((Ingresos!$I93*(1+H$21))+((Ingresos!$J93*(1+H$21))))))</f>
        <v>0</v>
      </c>
      <c r="I164" s="67">
        <f>((Ingresos!$G93*(1+I$21))+((Ingresos!$H93*(1+I$21))+((Ingresos!$I93*(1+I$21))+((Ingresos!$J93*(1+I$21))))))</f>
        <v>0</v>
      </c>
      <c r="J164" s="67">
        <f>((Ingresos!$G93*(1+J$21))+((Ingresos!$H93*(1+J$21))+((Ingresos!$I93*(1+J$21))+((Ingresos!$J93*(1+J$21))))))</f>
        <v>0</v>
      </c>
      <c r="K164" s="67">
        <f>((Ingresos!$G93*(1+K$21))+((Ingresos!$H93*(1+K$21))+((Ingresos!$I93*(1+K$21))+((Ingresos!$J93*(1+K$21))))))</f>
        <v>0</v>
      </c>
      <c r="L164" s="67">
        <f>((Ingresos!$G93*(1+L$21))+((Ingresos!$H93*(1+L$21))+((Ingresos!$I93*(1+L$21))+((Ingresos!$J93*(1+L$21))))))</f>
        <v>0</v>
      </c>
      <c r="M164" s="67">
        <f>((Ingresos!$G93*(1+M$21))+((Ingresos!$H93*(1+M$21))+((Ingresos!$I93*(1+M$21))+((Ingresos!$J93*(1+M$21))))))</f>
        <v>0</v>
      </c>
    </row>
    <row r="165" spans="1:13">
      <c r="A165" s="69" t="str">
        <f>Ingresos!$C$94</f>
        <v>No aplica</v>
      </c>
      <c r="B165" s="67">
        <f>((Ingresos!$G94*(1+B$21))+((Ingresos!$H94*(1+B$21))+((Ingresos!$I94*(1+B$21))+((Ingresos!$J94*(1+B$21))))))</f>
        <v>0</v>
      </c>
      <c r="C165" s="67">
        <f>((Ingresos!$G94*(1+C$21))+((Ingresos!$H94*(1+C$21))+((Ingresos!$I94*(1+C$21))+((Ingresos!$J94*(1+C$21))))))</f>
        <v>0</v>
      </c>
      <c r="D165" s="67">
        <f>((Ingresos!$G94*(1+D$21))+((Ingresos!$H94*(1+D$21))+((Ingresos!$I94*(1+D$21))+((Ingresos!$J94*(1+D$21))))))</f>
        <v>0</v>
      </c>
      <c r="E165" s="67">
        <f>((Ingresos!$G94*(1+E$21))+((Ingresos!$H94*(1+E$21))+((Ingresos!$I94*(1+E$21))+((Ingresos!$J94*(1+E$21))))))</f>
        <v>0</v>
      </c>
      <c r="F165" s="67">
        <f>((Ingresos!$G94*(1+F$21))+((Ingresos!$H94*(1+F$21))+((Ingresos!$I94*(1+F$21))+((Ingresos!$J94*(1+F$21))))))</f>
        <v>0</v>
      </c>
      <c r="G165" s="67">
        <f>((Ingresos!$G94*(1+G$21))+((Ingresos!$H94*(1+G$21))+((Ingresos!$I94*(1+G$21))+((Ingresos!$J94*(1+G$21))))))</f>
        <v>0</v>
      </c>
      <c r="H165" s="67">
        <f>((Ingresos!$G94*(1+H$21))+((Ingresos!$H94*(1+H$21))+((Ingresos!$I94*(1+H$21))+((Ingresos!$J94*(1+H$21))))))</f>
        <v>0</v>
      </c>
      <c r="I165" s="67">
        <f>((Ingresos!$G94*(1+I$21))+((Ingresos!$H94*(1+I$21))+((Ingresos!$I94*(1+I$21))+((Ingresos!$J94*(1+I$21))))))</f>
        <v>0</v>
      </c>
      <c r="J165" s="67">
        <f>((Ingresos!$G94*(1+J$21))+((Ingresos!$H94*(1+J$21))+((Ingresos!$I94*(1+J$21))+((Ingresos!$J94*(1+J$21))))))</f>
        <v>0</v>
      </c>
      <c r="K165" s="67">
        <f>((Ingresos!$G94*(1+K$21))+((Ingresos!$H94*(1+K$21))+((Ingresos!$I94*(1+K$21))+((Ingresos!$J94*(1+K$21))))))</f>
        <v>0</v>
      </c>
      <c r="L165" s="67">
        <f>((Ingresos!$G94*(1+L$21))+((Ingresos!$H94*(1+L$21))+((Ingresos!$I94*(1+L$21))+((Ingresos!$J94*(1+L$21))))))</f>
        <v>0</v>
      </c>
      <c r="M165" s="67">
        <f>((Ingresos!$G94*(1+M$21))+((Ingresos!$H94*(1+M$21))+((Ingresos!$I94*(1+M$21))+((Ingresos!$J94*(1+M$21))))))</f>
        <v>0</v>
      </c>
    </row>
    <row r="166" spans="1:13">
      <c r="A166" s="69" t="str">
        <f>Ingresos!$C$95</f>
        <v>No aplica</v>
      </c>
      <c r="B166" s="67">
        <f>((Ingresos!$G95*(1+B$21))+((Ingresos!$H95*(1+B$21))+((Ingresos!$I95*(1+B$21))+((Ingresos!$J95*(1+B$21))))))</f>
        <v>0</v>
      </c>
      <c r="C166" s="67">
        <f>((Ingresos!$G95*(1+C$21))+((Ingresos!$H95*(1+C$21))+((Ingresos!$I95*(1+C$21))+((Ingresos!$J95*(1+C$21))))))</f>
        <v>0</v>
      </c>
      <c r="D166" s="67">
        <f>((Ingresos!$G95*(1+D$21))+((Ingresos!$H95*(1+D$21))+((Ingresos!$I95*(1+D$21))+((Ingresos!$J95*(1+D$21))))))</f>
        <v>0</v>
      </c>
      <c r="E166" s="67">
        <f>((Ingresos!$G95*(1+E$21))+((Ingresos!$H95*(1+E$21))+((Ingresos!$I95*(1+E$21))+((Ingresos!$J95*(1+E$21))))))</f>
        <v>0</v>
      </c>
      <c r="F166" s="67">
        <f>((Ingresos!$G95*(1+F$21))+((Ingresos!$H95*(1+F$21))+((Ingresos!$I95*(1+F$21))+((Ingresos!$J95*(1+F$21))))))</f>
        <v>0</v>
      </c>
      <c r="G166" s="67">
        <f>((Ingresos!$G95*(1+G$21))+((Ingresos!$H95*(1+G$21))+((Ingresos!$I95*(1+G$21))+((Ingresos!$J95*(1+G$21))))))</f>
        <v>0</v>
      </c>
      <c r="H166" s="67">
        <f>((Ingresos!$G95*(1+H$21))+((Ingresos!$H95*(1+H$21))+((Ingresos!$I95*(1+H$21))+((Ingresos!$J95*(1+H$21))))))</f>
        <v>0</v>
      </c>
      <c r="I166" s="67">
        <f>((Ingresos!$G95*(1+I$21))+((Ingresos!$H95*(1+I$21))+((Ingresos!$I95*(1+I$21))+((Ingresos!$J95*(1+I$21))))))</f>
        <v>0</v>
      </c>
      <c r="J166" s="67">
        <f>((Ingresos!$G95*(1+J$21))+((Ingresos!$H95*(1+J$21))+((Ingresos!$I95*(1+J$21))+((Ingresos!$J95*(1+J$21))))))</f>
        <v>0</v>
      </c>
      <c r="K166" s="67">
        <f>((Ingresos!$G95*(1+K$21))+((Ingresos!$H95*(1+K$21))+((Ingresos!$I95*(1+K$21))+((Ingresos!$J95*(1+K$21))))))</f>
        <v>0</v>
      </c>
      <c r="L166" s="67">
        <f>((Ingresos!$G95*(1+L$21))+((Ingresos!$H95*(1+L$21))+((Ingresos!$I95*(1+L$21))+((Ingresos!$J95*(1+L$21))))))</f>
        <v>0</v>
      </c>
      <c r="M166" s="67">
        <f>((Ingresos!$G95*(1+M$21))+((Ingresos!$H95*(1+M$21))+((Ingresos!$I95*(1+M$21))+((Ingresos!$J95*(1+M$21))))))</f>
        <v>0</v>
      </c>
    </row>
    <row r="167" spans="1:13">
      <c r="A167" s="69" t="str">
        <f>Ingresos!$C$96</f>
        <v>No aplica</v>
      </c>
      <c r="B167" s="67">
        <f>((Ingresos!$G96*(1+B$21))+((Ingresos!$H96*(1+B$21))+((Ingresos!$I96*(1+B$21))+((Ingresos!$J96*(1+B$21))))))</f>
        <v>0</v>
      </c>
      <c r="C167" s="67">
        <f>((Ingresos!$G96*(1+C$21))+((Ingresos!$H96*(1+C$21))+((Ingresos!$I96*(1+C$21))+((Ingresos!$J96*(1+C$21))))))</f>
        <v>0</v>
      </c>
      <c r="D167" s="67">
        <f>((Ingresos!$G96*(1+D$21))+((Ingresos!$H96*(1+D$21))+((Ingresos!$I96*(1+D$21))+((Ingresos!$J96*(1+D$21))))))</f>
        <v>0</v>
      </c>
      <c r="E167" s="67">
        <f>((Ingresos!$G96*(1+E$21))+((Ingresos!$H96*(1+E$21))+((Ingresos!$I96*(1+E$21))+((Ingresos!$J96*(1+E$21))))))</f>
        <v>0</v>
      </c>
      <c r="F167" s="67">
        <f>((Ingresos!$G96*(1+F$21))+((Ingresos!$H96*(1+F$21))+((Ingresos!$I96*(1+F$21))+((Ingresos!$J96*(1+F$21))))))</f>
        <v>0</v>
      </c>
      <c r="G167" s="67">
        <f>((Ingresos!$G96*(1+G$21))+((Ingresos!$H96*(1+G$21))+((Ingresos!$I96*(1+G$21))+((Ingresos!$J96*(1+G$21))))))</f>
        <v>0</v>
      </c>
      <c r="H167" s="67">
        <f>((Ingresos!$G96*(1+H$21))+((Ingresos!$H96*(1+H$21))+((Ingresos!$I96*(1+H$21))+((Ingresos!$J96*(1+H$21))))))</f>
        <v>0</v>
      </c>
      <c r="I167" s="67">
        <f>((Ingresos!$G96*(1+I$21))+((Ingresos!$H96*(1+I$21))+((Ingresos!$I96*(1+I$21))+((Ingresos!$J96*(1+I$21))))))</f>
        <v>0</v>
      </c>
      <c r="J167" s="67">
        <f>((Ingresos!$G96*(1+J$21))+((Ingresos!$H96*(1+J$21))+((Ingresos!$I96*(1+J$21))+((Ingresos!$J96*(1+J$21))))))</f>
        <v>0</v>
      </c>
      <c r="K167" s="67">
        <f>((Ingresos!$G96*(1+K$21))+((Ingresos!$H96*(1+K$21))+((Ingresos!$I96*(1+K$21))+((Ingresos!$J96*(1+K$21))))))</f>
        <v>0</v>
      </c>
      <c r="L167" s="67">
        <f>((Ingresos!$G96*(1+L$21))+((Ingresos!$H96*(1+L$21))+((Ingresos!$I96*(1+L$21))+((Ingresos!$J96*(1+L$21))))))</f>
        <v>0</v>
      </c>
      <c r="M167" s="67">
        <f>((Ingresos!$G96*(1+M$21))+((Ingresos!$H96*(1+M$21))+((Ingresos!$I96*(1+M$21))+((Ingresos!$J96*(1+M$21))))))</f>
        <v>0</v>
      </c>
    </row>
    <row r="168" spans="1:13">
      <c r="A168" s="69" t="str">
        <f>Ingresos!$C$97</f>
        <v>No aplica</v>
      </c>
      <c r="B168" s="67">
        <f>((Ingresos!$G97*(1+B$21))+((Ingresos!$H97*(1+B$21))+((Ingresos!$I97*(1+B$21))+((Ingresos!$J97*(1+B$21))))))</f>
        <v>0</v>
      </c>
      <c r="C168" s="67">
        <f>((Ingresos!$G97*(1+C$21))+((Ingresos!$H97*(1+C$21))+((Ingresos!$I97*(1+C$21))+((Ingresos!$J97*(1+C$21))))))</f>
        <v>0</v>
      </c>
      <c r="D168" s="67">
        <f>((Ingresos!$G97*(1+D$21))+((Ingresos!$H97*(1+D$21))+((Ingresos!$I97*(1+D$21))+((Ingresos!$J97*(1+D$21))))))</f>
        <v>0</v>
      </c>
      <c r="E168" s="67">
        <f>((Ingresos!$G97*(1+E$21))+((Ingresos!$H97*(1+E$21))+((Ingresos!$I97*(1+E$21))+((Ingresos!$J97*(1+E$21))))))</f>
        <v>0</v>
      </c>
      <c r="F168" s="67">
        <f>((Ingresos!$G97*(1+F$21))+((Ingresos!$H97*(1+F$21))+((Ingresos!$I97*(1+F$21))+((Ingresos!$J97*(1+F$21))))))</f>
        <v>0</v>
      </c>
      <c r="G168" s="67">
        <f>((Ingresos!$G97*(1+G$21))+((Ingresos!$H97*(1+G$21))+((Ingresos!$I97*(1+G$21))+((Ingresos!$J97*(1+G$21))))))</f>
        <v>0</v>
      </c>
      <c r="H168" s="67">
        <f>((Ingresos!$G97*(1+H$21))+((Ingresos!$H97*(1+H$21))+((Ingresos!$I97*(1+H$21))+((Ingresos!$J97*(1+H$21))))))</f>
        <v>0</v>
      </c>
      <c r="I168" s="67">
        <f>((Ingresos!$G97*(1+I$21))+((Ingresos!$H97*(1+I$21))+((Ingresos!$I97*(1+I$21))+((Ingresos!$J97*(1+I$21))))))</f>
        <v>0</v>
      </c>
      <c r="J168" s="67">
        <f>((Ingresos!$G97*(1+J$21))+((Ingresos!$H97*(1+J$21))+((Ingresos!$I97*(1+J$21))+((Ingresos!$J97*(1+J$21))))))</f>
        <v>0</v>
      </c>
      <c r="K168" s="67">
        <f>((Ingresos!$G97*(1+K$21))+((Ingresos!$H97*(1+K$21))+((Ingresos!$I97*(1+K$21))+((Ingresos!$J97*(1+K$21))))))</f>
        <v>0</v>
      </c>
      <c r="L168" s="67">
        <f>((Ingresos!$G97*(1+L$21))+((Ingresos!$H97*(1+L$21))+((Ingresos!$I97*(1+L$21))+((Ingresos!$J97*(1+L$21))))))</f>
        <v>0</v>
      </c>
      <c r="M168" s="67">
        <f>((Ingresos!$G97*(1+M$21))+((Ingresos!$H97*(1+M$21))+((Ingresos!$I97*(1+M$21))+((Ingresos!$J97*(1+M$21))))))</f>
        <v>0</v>
      </c>
    </row>
    <row r="169" spans="1:13">
      <c r="A169" s="69" t="str">
        <f>Ingresos!$C$98</f>
        <v>No aplica</v>
      </c>
      <c r="B169" s="67">
        <f>((Ingresos!$G98*(1+B$21))+((Ingresos!$H98*(1+B$21))+((Ingresos!$I98*(1+B$21))+((Ingresos!$J98*(1+B$21))))))</f>
        <v>0</v>
      </c>
      <c r="C169" s="67">
        <f>((Ingresos!$G98*(1+C$21))+((Ingresos!$H98*(1+C$21))+((Ingresos!$I98*(1+C$21))+((Ingresos!$J98*(1+C$21))))))</f>
        <v>0</v>
      </c>
      <c r="D169" s="67">
        <f>((Ingresos!$G98*(1+D$21))+((Ingresos!$H98*(1+D$21))+((Ingresos!$I98*(1+D$21))+((Ingresos!$J98*(1+D$21))))))</f>
        <v>0</v>
      </c>
      <c r="E169" s="67">
        <f>((Ingresos!$G98*(1+E$21))+((Ingresos!$H98*(1+E$21))+((Ingresos!$I98*(1+E$21))+((Ingresos!$J98*(1+E$21))))))</f>
        <v>0</v>
      </c>
      <c r="F169" s="67">
        <f>((Ingresos!$G98*(1+F$21))+((Ingresos!$H98*(1+F$21))+((Ingresos!$I98*(1+F$21))+((Ingresos!$J98*(1+F$21))))))</f>
        <v>0</v>
      </c>
      <c r="G169" s="67">
        <f>((Ingresos!$G98*(1+G$21))+((Ingresos!$H98*(1+G$21))+((Ingresos!$I98*(1+G$21))+((Ingresos!$J98*(1+G$21))))))</f>
        <v>0</v>
      </c>
      <c r="H169" s="67">
        <f>((Ingresos!$G98*(1+H$21))+((Ingresos!$H98*(1+H$21))+((Ingresos!$I98*(1+H$21))+((Ingresos!$J98*(1+H$21))))))</f>
        <v>0</v>
      </c>
      <c r="I169" s="67">
        <f>((Ingresos!$G98*(1+I$21))+((Ingresos!$H98*(1+I$21))+((Ingresos!$I98*(1+I$21))+((Ingresos!$J98*(1+I$21))))))</f>
        <v>0</v>
      </c>
      <c r="J169" s="67">
        <f>((Ingresos!$G98*(1+J$21))+((Ingresos!$H98*(1+J$21))+((Ingresos!$I98*(1+J$21))+((Ingresos!$J98*(1+J$21))))))</f>
        <v>0</v>
      </c>
      <c r="K169" s="67">
        <f>((Ingresos!$G98*(1+K$21))+((Ingresos!$H98*(1+K$21))+((Ingresos!$I98*(1+K$21))+((Ingresos!$J98*(1+K$21))))))</f>
        <v>0</v>
      </c>
      <c r="L169" s="67">
        <f>((Ingresos!$G98*(1+L$21))+((Ingresos!$H98*(1+L$21))+((Ingresos!$I98*(1+L$21))+((Ingresos!$J98*(1+L$21))))))</f>
        <v>0</v>
      </c>
      <c r="M169" s="67">
        <f>((Ingresos!$G98*(1+M$21))+((Ingresos!$H98*(1+M$21))+((Ingresos!$I98*(1+M$21))+((Ingresos!$J98*(1+M$21))))))</f>
        <v>0</v>
      </c>
    </row>
    <row r="170" spans="1:13">
      <c r="A170" s="69" t="str">
        <f>Ingresos!$C$99</f>
        <v>No aplica</v>
      </c>
      <c r="B170" s="67">
        <f>((Ingresos!$G99*(1+B$21))+((Ingresos!$H99*(1+B$21))+((Ingresos!$I99*(1+B$21))+((Ingresos!$J99*(1+B$21))))))</f>
        <v>0</v>
      </c>
      <c r="C170" s="67">
        <f>((Ingresos!$G99*(1+C$21))+((Ingresos!$H99*(1+C$21))+((Ingresos!$I99*(1+C$21))+((Ingresos!$J99*(1+C$21))))))</f>
        <v>0</v>
      </c>
      <c r="D170" s="67">
        <f>((Ingresos!$G99*(1+D$21))+((Ingresos!$H99*(1+D$21))+((Ingresos!$I99*(1+D$21))+((Ingresos!$J99*(1+D$21))))))</f>
        <v>0</v>
      </c>
      <c r="E170" s="67">
        <f>((Ingresos!$G99*(1+E$21))+((Ingresos!$H99*(1+E$21))+((Ingresos!$I99*(1+E$21))+((Ingresos!$J99*(1+E$21))))))</f>
        <v>0</v>
      </c>
      <c r="F170" s="67">
        <f>((Ingresos!$G99*(1+F$21))+((Ingresos!$H99*(1+F$21))+((Ingresos!$I99*(1+F$21))+((Ingresos!$J99*(1+F$21))))))</f>
        <v>0</v>
      </c>
      <c r="G170" s="67">
        <f>((Ingresos!$G99*(1+G$21))+((Ingresos!$H99*(1+G$21))+((Ingresos!$I99*(1+G$21))+((Ingresos!$J99*(1+G$21))))))</f>
        <v>0</v>
      </c>
      <c r="H170" s="67">
        <f>((Ingresos!$G99*(1+H$21))+((Ingresos!$H99*(1+H$21))+((Ingresos!$I99*(1+H$21))+((Ingresos!$J99*(1+H$21))))))</f>
        <v>0</v>
      </c>
      <c r="I170" s="67">
        <f>((Ingresos!$G99*(1+I$21))+((Ingresos!$H99*(1+I$21))+((Ingresos!$I99*(1+I$21))+((Ingresos!$J99*(1+I$21))))))</f>
        <v>0</v>
      </c>
      <c r="J170" s="67">
        <f>((Ingresos!$G99*(1+J$21))+((Ingresos!$H99*(1+J$21))+((Ingresos!$I99*(1+J$21))+((Ingresos!$J99*(1+J$21))))))</f>
        <v>0</v>
      </c>
      <c r="K170" s="67">
        <f>((Ingresos!$G99*(1+K$21))+((Ingresos!$H99*(1+K$21))+((Ingresos!$I99*(1+K$21))+((Ingresos!$J99*(1+K$21))))))</f>
        <v>0</v>
      </c>
      <c r="L170" s="67">
        <f>((Ingresos!$G99*(1+L$21))+((Ingresos!$H99*(1+L$21))+((Ingresos!$I99*(1+L$21))+((Ingresos!$J99*(1+L$21))))))</f>
        <v>0</v>
      </c>
      <c r="M170" s="67">
        <f>((Ingresos!$G99*(1+M$21))+((Ingresos!$H99*(1+M$21))+((Ingresos!$I99*(1+M$21))+((Ingresos!$J99*(1+M$21))))))</f>
        <v>0</v>
      </c>
    </row>
    <row r="171" spans="1:13">
      <c r="A171" s="77" t="s">
        <v>137</v>
      </c>
      <c r="B171" s="78">
        <f t="shared" ref="B171:M171" si="27">SUM(B161:B170)</f>
        <v>0</v>
      </c>
      <c r="C171" s="78">
        <f t="shared" si="27"/>
        <v>0</v>
      </c>
      <c r="D171" s="78">
        <f t="shared" si="27"/>
        <v>0</v>
      </c>
      <c r="E171" s="78">
        <f t="shared" si="27"/>
        <v>0</v>
      </c>
      <c r="F171" s="78">
        <f t="shared" si="27"/>
        <v>0</v>
      </c>
      <c r="G171" s="78">
        <f t="shared" si="27"/>
        <v>0</v>
      </c>
      <c r="H171" s="78">
        <f t="shared" si="27"/>
        <v>0</v>
      </c>
      <c r="I171" s="78">
        <f t="shared" si="27"/>
        <v>0</v>
      </c>
      <c r="J171" s="78">
        <f t="shared" si="27"/>
        <v>0</v>
      </c>
      <c r="K171" s="78">
        <f t="shared" si="27"/>
        <v>0</v>
      </c>
      <c r="L171" s="78">
        <f t="shared" si="27"/>
        <v>0</v>
      </c>
      <c r="M171" s="78">
        <f t="shared" si="27"/>
        <v>0</v>
      </c>
    </row>
    <row r="172" spans="1:13">
      <c r="A172" s="77" t="s">
        <v>138</v>
      </c>
      <c r="B172" s="78">
        <f t="shared" ref="B172:M172" si="28">B171+B160</f>
        <v>0</v>
      </c>
      <c r="C172" s="78">
        <f t="shared" si="28"/>
        <v>0</v>
      </c>
      <c r="D172" s="78">
        <f t="shared" si="28"/>
        <v>0</v>
      </c>
      <c r="E172" s="78">
        <f t="shared" si="28"/>
        <v>0</v>
      </c>
      <c r="F172" s="78">
        <f t="shared" si="28"/>
        <v>0</v>
      </c>
      <c r="G172" s="78">
        <f t="shared" si="28"/>
        <v>0</v>
      </c>
      <c r="H172" s="78">
        <f t="shared" si="28"/>
        <v>0</v>
      </c>
      <c r="I172" s="78">
        <f t="shared" si="28"/>
        <v>0</v>
      </c>
      <c r="J172" s="78">
        <f t="shared" si="28"/>
        <v>0</v>
      </c>
      <c r="K172" s="78">
        <f t="shared" si="28"/>
        <v>0</v>
      </c>
      <c r="L172" s="78">
        <f t="shared" si="28"/>
        <v>0</v>
      </c>
      <c r="M172" s="78">
        <f t="shared" si="28"/>
        <v>0</v>
      </c>
    </row>
    <row r="173" spans="1:13">
      <c r="A173" s="75"/>
      <c r="B173" s="76"/>
      <c r="C173" s="76"/>
      <c r="D173" s="76"/>
      <c r="E173" s="76"/>
      <c r="F173" s="76"/>
      <c r="G173" s="76"/>
      <c r="H173" s="76"/>
      <c r="I173" s="76"/>
      <c r="J173" s="76"/>
      <c r="K173" s="76"/>
      <c r="L173" s="76"/>
      <c r="M173" s="76"/>
    </row>
    <row r="174" spans="1:13" ht="12.75">
      <c r="A174" s="80" t="s">
        <v>139</v>
      </c>
      <c r="B174" s="81">
        <f>B172+B148</f>
        <v>0</v>
      </c>
      <c r="C174" s="81">
        <f t="shared" ref="C174:M174" si="29">C172+C148</f>
        <v>0</v>
      </c>
      <c r="D174" s="81">
        <f t="shared" si="29"/>
        <v>0</v>
      </c>
      <c r="E174" s="81">
        <f t="shared" si="29"/>
        <v>0</v>
      </c>
      <c r="F174" s="81">
        <f t="shared" si="29"/>
        <v>0</v>
      </c>
      <c r="G174" s="81">
        <f t="shared" si="29"/>
        <v>0</v>
      </c>
      <c r="H174" s="81">
        <f t="shared" si="29"/>
        <v>0</v>
      </c>
      <c r="I174" s="81">
        <f t="shared" si="29"/>
        <v>0</v>
      </c>
      <c r="J174" s="81">
        <f t="shared" si="29"/>
        <v>0</v>
      </c>
      <c r="K174" s="81">
        <f t="shared" si="29"/>
        <v>0</v>
      </c>
      <c r="L174" s="81">
        <f t="shared" si="29"/>
        <v>0</v>
      </c>
      <c r="M174" s="81">
        <f t="shared" si="29"/>
        <v>0</v>
      </c>
    </row>
    <row r="176" spans="1:13">
      <c r="A176" s="36" t="s">
        <v>340</v>
      </c>
    </row>
    <row r="177" spans="1:62">
      <c r="A177" s="36" t="s">
        <v>341</v>
      </c>
      <c r="B177" s="159">
        <f>AVERAGE(D5,F5)/2</f>
        <v>0</v>
      </c>
    </row>
    <row r="178" spans="1:62">
      <c r="A178" s="36" t="s">
        <v>342</v>
      </c>
      <c r="B178" s="159">
        <f>B177/2</f>
        <v>0</v>
      </c>
    </row>
    <row r="180" spans="1:62" s="162" customFormat="1">
      <c r="A180" s="162" t="s">
        <v>517</v>
      </c>
      <c r="B180" s="275">
        <f>'Ventas Proyectadas'!B73</f>
        <v>0</v>
      </c>
      <c r="C180" s="275">
        <f>'Ventas Proyectadas'!C73</f>
        <v>0</v>
      </c>
      <c r="D180" s="275">
        <f>'Ventas Proyectadas'!D73</f>
        <v>0</v>
      </c>
      <c r="E180" s="275">
        <f>'Ventas Proyectadas'!E73</f>
        <v>0</v>
      </c>
      <c r="F180" s="275">
        <f>'Ventas Proyectadas'!F73</f>
        <v>0</v>
      </c>
      <c r="G180" s="275">
        <f>'Ventas Proyectadas'!G73</f>
        <v>0</v>
      </c>
      <c r="H180" s="275">
        <f>'Ventas Proyectadas'!H73</f>
        <v>0</v>
      </c>
      <c r="I180" s="275">
        <f>'Ventas Proyectadas'!I73</f>
        <v>0</v>
      </c>
      <c r="J180" s="275">
        <f>'Ventas Proyectadas'!J73</f>
        <v>0</v>
      </c>
      <c r="K180" s="275">
        <f>'Ventas Proyectadas'!K73</f>
        <v>0</v>
      </c>
      <c r="L180" s="275">
        <f>'Ventas Proyectadas'!L73</f>
        <v>0</v>
      </c>
      <c r="M180" s="275">
        <f>'Ventas Proyectadas'!M73</f>
        <v>0</v>
      </c>
      <c r="N180" s="275">
        <f>'Ventas Proyectadas'!B123</f>
        <v>0</v>
      </c>
      <c r="O180" s="275">
        <f>'Ventas Proyectadas'!C123</f>
        <v>0</v>
      </c>
      <c r="P180" s="275">
        <f>'Ventas Proyectadas'!D123</f>
        <v>0</v>
      </c>
      <c r="Q180" s="275">
        <f>'Ventas Proyectadas'!E123</f>
        <v>0</v>
      </c>
      <c r="R180" s="275">
        <f>'Ventas Proyectadas'!F123</f>
        <v>0</v>
      </c>
      <c r="S180" s="275">
        <f>'Ventas Proyectadas'!G123</f>
        <v>0</v>
      </c>
      <c r="T180" s="275">
        <f>'Ventas Proyectadas'!H123</f>
        <v>0</v>
      </c>
      <c r="U180" s="275">
        <f>'Ventas Proyectadas'!I123</f>
        <v>0</v>
      </c>
      <c r="V180" s="275">
        <f>'Ventas Proyectadas'!J123</f>
        <v>0</v>
      </c>
      <c r="W180" s="275">
        <f>'Ventas Proyectadas'!K123</f>
        <v>0</v>
      </c>
      <c r="X180" s="275">
        <f>'Ventas Proyectadas'!L123</f>
        <v>0</v>
      </c>
      <c r="Y180" s="275">
        <f>'Ventas Proyectadas'!M123</f>
        <v>0</v>
      </c>
      <c r="Z180" s="275">
        <f>'Ventas Proyectadas'!B174</f>
        <v>0</v>
      </c>
      <c r="AA180" s="275">
        <f>'Ventas Proyectadas'!C174</f>
        <v>0</v>
      </c>
      <c r="AB180" s="275">
        <f>'Ventas Proyectadas'!D174</f>
        <v>0</v>
      </c>
      <c r="AC180" s="275">
        <f>'Ventas Proyectadas'!E174</f>
        <v>0</v>
      </c>
      <c r="AD180" s="275">
        <f>'Ventas Proyectadas'!F174</f>
        <v>0</v>
      </c>
      <c r="AE180" s="275">
        <f>'Ventas Proyectadas'!G174</f>
        <v>0</v>
      </c>
      <c r="AF180" s="275">
        <f>'Ventas Proyectadas'!H174</f>
        <v>0</v>
      </c>
      <c r="AG180" s="275">
        <f>'Ventas Proyectadas'!I174</f>
        <v>0</v>
      </c>
      <c r="AH180" s="275">
        <f>'Ventas Proyectadas'!J174</f>
        <v>0</v>
      </c>
      <c r="AI180" s="275">
        <f>'Ventas Proyectadas'!K174</f>
        <v>0</v>
      </c>
      <c r="AJ180" s="275">
        <f>'Ventas Proyectadas'!L174</f>
        <v>0</v>
      </c>
      <c r="AK180" s="275">
        <f>'Ventas Proyectadas'!M174</f>
        <v>0</v>
      </c>
      <c r="AL180" s="277">
        <f>AK180*(1+'Ventas Proyectadas'!$B$177)</f>
        <v>0</v>
      </c>
      <c r="AM180" s="277">
        <f>AL180*(1+'Ventas Proyectadas'!$B$177)</f>
        <v>0</v>
      </c>
      <c r="AN180" s="277">
        <f>AM180*(1+'Ventas Proyectadas'!$B$177)</f>
        <v>0</v>
      </c>
      <c r="AO180" s="277">
        <f>AN180*(1+'Ventas Proyectadas'!$B$177)</f>
        <v>0</v>
      </c>
      <c r="AP180" s="277">
        <f>AO180*(1+'Ventas Proyectadas'!$B$177)</f>
        <v>0</v>
      </c>
      <c r="AQ180" s="277">
        <f>AP180*(1+'Ventas Proyectadas'!$B$177)</f>
        <v>0</v>
      </c>
      <c r="AR180" s="277">
        <f>AQ180*(1+'Ventas Proyectadas'!$B$177)</f>
        <v>0</v>
      </c>
      <c r="AS180" s="277">
        <f>AR180*(1+'Ventas Proyectadas'!$B$177)</f>
        <v>0</v>
      </c>
      <c r="AT180" s="277">
        <f>AS180*(1+'Ventas Proyectadas'!$B$177)</f>
        <v>0</v>
      </c>
      <c r="AU180" s="277">
        <f>AT180*(1+'Ventas Proyectadas'!$B$177)</f>
        <v>0</v>
      </c>
      <c r="AV180" s="277">
        <f>AU180*(1+'Ventas Proyectadas'!$B$177)</f>
        <v>0</v>
      </c>
      <c r="AW180" s="277">
        <f>AV180*(1+'Ventas Proyectadas'!$B$177)</f>
        <v>0</v>
      </c>
      <c r="AX180" s="277">
        <f>AW180*(1+'Ventas Proyectadas'!$B$178)</f>
        <v>0</v>
      </c>
      <c r="AY180" s="277">
        <f>AX180*(1+'Ventas Proyectadas'!$B$178)</f>
        <v>0</v>
      </c>
      <c r="AZ180" s="277">
        <f>AY180*(1+'Ventas Proyectadas'!$B$178)</f>
        <v>0</v>
      </c>
      <c r="BA180" s="277">
        <f>AZ180*(1+'Ventas Proyectadas'!$B$178)</f>
        <v>0</v>
      </c>
      <c r="BB180" s="277">
        <f>BA180*(1+'Ventas Proyectadas'!$B$178)</f>
        <v>0</v>
      </c>
      <c r="BC180" s="277">
        <f>BB180*(1+'Ventas Proyectadas'!$B$178)</f>
        <v>0</v>
      </c>
      <c r="BD180" s="277">
        <f>BC180*(1+'Ventas Proyectadas'!$B$178)</f>
        <v>0</v>
      </c>
      <c r="BE180" s="277">
        <f>BD180*(1+'Ventas Proyectadas'!$B$178)</f>
        <v>0</v>
      </c>
      <c r="BF180" s="277">
        <f>BE180*(1+'Ventas Proyectadas'!$B$178)</f>
        <v>0</v>
      </c>
      <c r="BG180" s="277">
        <f>BF180*(1+'Ventas Proyectadas'!$B$178)</f>
        <v>0</v>
      </c>
      <c r="BH180" s="277">
        <f>BG180*(1+'Ventas Proyectadas'!$B$178)</f>
        <v>0</v>
      </c>
      <c r="BI180" s="277">
        <f>BH180*(1+'Ventas Proyectadas'!$B$178)</f>
        <v>0</v>
      </c>
      <c r="BJ180" s="276"/>
    </row>
    <row r="181" spans="1:62">
      <c r="A181" s="36" t="s">
        <v>498</v>
      </c>
      <c r="B181" s="256">
        <f>Ingresos!$G$177*B180</f>
        <v>0</v>
      </c>
      <c r="C181" s="256">
        <f>Ingresos!$G$177*C180</f>
        <v>0</v>
      </c>
      <c r="D181" s="256">
        <f>Ingresos!$G$177*D180</f>
        <v>0</v>
      </c>
      <c r="E181" s="256">
        <f>Ingresos!$G$177*E180</f>
        <v>0</v>
      </c>
      <c r="F181" s="256">
        <f>Ingresos!$G$177*F180</f>
        <v>0</v>
      </c>
      <c r="G181" s="256">
        <f>Ingresos!$G$177*G180</f>
        <v>0</v>
      </c>
      <c r="H181" s="256">
        <f>Ingresos!$G$177*H180</f>
        <v>0</v>
      </c>
      <c r="I181" s="256">
        <f>Ingresos!$G$177*I180</f>
        <v>0</v>
      </c>
      <c r="J181" s="256">
        <f>Ingresos!$G$177*J180</f>
        <v>0</v>
      </c>
      <c r="K181" s="256">
        <f>Ingresos!$G$177*K180</f>
        <v>0</v>
      </c>
      <c r="L181" s="256">
        <f>Ingresos!$G$177*L180</f>
        <v>0</v>
      </c>
      <c r="M181" s="256">
        <f>Ingresos!$G$177*M180</f>
        <v>0</v>
      </c>
      <c r="N181" s="256">
        <f>Ingresos!$G$177*N180</f>
        <v>0</v>
      </c>
      <c r="O181" s="256">
        <f>Ingresos!$G$177*O180</f>
        <v>0</v>
      </c>
      <c r="P181" s="256">
        <f>Ingresos!$G$177*P180</f>
        <v>0</v>
      </c>
      <c r="Q181" s="256">
        <f>Ingresos!$G$177*Q180</f>
        <v>0</v>
      </c>
      <c r="R181" s="256">
        <f>Ingresos!$G$177*R180</f>
        <v>0</v>
      </c>
      <c r="S181" s="256">
        <f>Ingresos!$G$177*S180</f>
        <v>0</v>
      </c>
      <c r="T181" s="256">
        <f>Ingresos!$G$177*T180</f>
        <v>0</v>
      </c>
      <c r="U181" s="256">
        <f>Ingresos!$G$177*U180</f>
        <v>0</v>
      </c>
      <c r="V181" s="256">
        <f>Ingresos!$G$177*V180</f>
        <v>0</v>
      </c>
      <c r="W181" s="256">
        <f>Ingresos!$G$177*W180</f>
        <v>0</v>
      </c>
      <c r="X181" s="256">
        <f>Ingresos!$G$177*X180</f>
        <v>0</v>
      </c>
      <c r="Y181" s="256">
        <f>Ingresos!$G$177*Y180</f>
        <v>0</v>
      </c>
      <c r="Z181" s="256">
        <f>Ingresos!$G$177*Z180</f>
        <v>0</v>
      </c>
      <c r="AA181" s="256">
        <f>Ingresos!$G$177*AA180</f>
        <v>0</v>
      </c>
      <c r="AB181" s="256">
        <f>Ingresos!$G$177*AB180</f>
        <v>0</v>
      </c>
      <c r="AC181" s="256">
        <f>Ingresos!$G$177*AC180</f>
        <v>0</v>
      </c>
      <c r="AD181" s="256">
        <f>Ingresos!$G$177*AD180</f>
        <v>0</v>
      </c>
      <c r="AE181" s="256">
        <f>Ingresos!$G$177*AE180</f>
        <v>0</v>
      </c>
      <c r="AF181" s="256">
        <f>Ingresos!$G$177*AF180</f>
        <v>0</v>
      </c>
      <c r="AG181" s="256">
        <f>Ingresos!$G$177*AG180</f>
        <v>0</v>
      </c>
      <c r="AH181" s="256">
        <f>Ingresos!$G$177*AH180</f>
        <v>0</v>
      </c>
      <c r="AI181" s="256">
        <f>Ingresos!$G$177*AI180</f>
        <v>0</v>
      </c>
      <c r="AJ181" s="256">
        <f>Ingresos!$G$177*AJ180</f>
        <v>0</v>
      </c>
      <c r="AK181" s="256">
        <f>Ingresos!$G$177*AK180</f>
        <v>0</v>
      </c>
      <c r="AL181" s="256">
        <f>Ingresos!$G$177*AL180</f>
        <v>0</v>
      </c>
      <c r="AM181" s="256">
        <f>Ingresos!$G$177*AM180</f>
        <v>0</v>
      </c>
      <c r="AN181" s="256">
        <f>Ingresos!$G$177*AN180</f>
        <v>0</v>
      </c>
      <c r="AO181" s="256">
        <f>Ingresos!$G$177*AO180</f>
        <v>0</v>
      </c>
      <c r="AP181" s="256">
        <f>Ingresos!$G$177*AP180</f>
        <v>0</v>
      </c>
      <c r="AQ181" s="256">
        <f>Ingresos!$G$177*AQ180</f>
        <v>0</v>
      </c>
      <c r="AR181" s="256">
        <f>Ingresos!$G$177*AR180</f>
        <v>0</v>
      </c>
      <c r="AS181" s="256">
        <f>Ingresos!$G$177*AS180</f>
        <v>0</v>
      </c>
      <c r="AT181" s="256">
        <f>Ingresos!$G$177*AT180</f>
        <v>0</v>
      </c>
      <c r="AU181" s="256">
        <f>Ingresos!$G$177*AU180</f>
        <v>0</v>
      </c>
      <c r="AV181" s="256">
        <f>Ingresos!$G$177*AV180</f>
        <v>0</v>
      </c>
      <c r="AW181" s="256">
        <f>Ingresos!$G$177*AW180</f>
        <v>0</v>
      </c>
      <c r="AX181" s="256">
        <f>Ingresos!$G$177*AX180</f>
        <v>0</v>
      </c>
      <c r="AY181" s="256">
        <f>Ingresos!$G$177*AY180</f>
        <v>0</v>
      </c>
      <c r="AZ181" s="256">
        <f>Ingresos!$G$177*AZ180</f>
        <v>0</v>
      </c>
      <c r="BA181" s="256">
        <f>Ingresos!$G$177*BA180</f>
        <v>0</v>
      </c>
      <c r="BB181" s="256">
        <f>Ingresos!$G$177*BB180</f>
        <v>0</v>
      </c>
      <c r="BC181" s="256">
        <f>Ingresos!$G$177*BC180</f>
        <v>0</v>
      </c>
      <c r="BD181" s="256">
        <f>Ingresos!$G$177*BD180</f>
        <v>0</v>
      </c>
      <c r="BE181" s="256">
        <f>Ingresos!$G$177*BE180</f>
        <v>0</v>
      </c>
      <c r="BF181" s="256">
        <f>Ingresos!$G$177*BF180</f>
        <v>0</v>
      </c>
      <c r="BG181" s="256">
        <f>Ingresos!$G$177*BG180</f>
        <v>0</v>
      </c>
      <c r="BH181" s="256">
        <f>Ingresos!$G$177*BH180</f>
        <v>0</v>
      </c>
      <c r="BI181" s="256">
        <f>Ingresos!$G$177*BI180</f>
        <v>0</v>
      </c>
    </row>
    <row r="182" spans="1:62">
      <c r="A182" s="36" t="s">
        <v>518</v>
      </c>
      <c r="B182" s="254">
        <f>B180*Ingresos!$G$187</f>
        <v>0</v>
      </c>
      <c r="C182" s="254">
        <f>C180*Ingresos!$G$187</f>
        <v>0</v>
      </c>
      <c r="D182" s="254">
        <f>D180*Ingresos!$G$187</f>
        <v>0</v>
      </c>
      <c r="E182" s="254">
        <f>E180*Ingresos!$G$187</f>
        <v>0</v>
      </c>
      <c r="F182" s="254">
        <f>F180*Ingresos!$G$187</f>
        <v>0</v>
      </c>
      <c r="G182" s="254">
        <f>G180*Ingresos!$G$187</f>
        <v>0</v>
      </c>
      <c r="H182" s="254">
        <f>H180*Ingresos!$G$187</f>
        <v>0</v>
      </c>
      <c r="I182" s="254">
        <f>I180*Ingresos!$G$187</f>
        <v>0</v>
      </c>
      <c r="J182" s="254">
        <f>J180*Ingresos!$G$187</f>
        <v>0</v>
      </c>
      <c r="K182" s="254">
        <f>K180*Ingresos!$G$187</f>
        <v>0</v>
      </c>
      <c r="L182" s="254">
        <f>L180*Ingresos!$G$187</f>
        <v>0</v>
      </c>
      <c r="M182" s="254">
        <f>M180*Ingresos!$G$187</f>
        <v>0</v>
      </c>
      <c r="N182" s="254">
        <f>N180*Ingresos!$G$187</f>
        <v>0</v>
      </c>
      <c r="O182" s="254">
        <f>O180*Ingresos!$G$187</f>
        <v>0</v>
      </c>
      <c r="P182" s="254">
        <f>P180*Ingresos!$G$187</f>
        <v>0</v>
      </c>
      <c r="Q182" s="254">
        <f>Q180*Ingresos!$G$187</f>
        <v>0</v>
      </c>
      <c r="R182" s="254">
        <f>R180*Ingresos!$G$187</f>
        <v>0</v>
      </c>
      <c r="S182" s="254">
        <f>S180*Ingresos!$G$187</f>
        <v>0</v>
      </c>
      <c r="T182" s="254">
        <f>T180*Ingresos!$G$187</f>
        <v>0</v>
      </c>
      <c r="U182" s="254">
        <f>U180*Ingresos!$G$187</f>
        <v>0</v>
      </c>
      <c r="V182" s="254">
        <f>V180*Ingresos!$G$187</f>
        <v>0</v>
      </c>
      <c r="W182" s="254">
        <f>W180*Ingresos!$G$187</f>
        <v>0</v>
      </c>
      <c r="X182" s="254">
        <f>X180*Ingresos!$G$187</f>
        <v>0</v>
      </c>
      <c r="Y182" s="254">
        <f>Y180*Ingresos!$G$187</f>
        <v>0</v>
      </c>
      <c r="Z182" s="254">
        <f>Z180*Ingresos!$G$187</f>
        <v>0</v>
      </c>
      <c r="AA182" s="254">
        <f>AA180*Ingresos!$G$187</f>
        <v>0</v>
      </c>
      <c r="AB182" s="254">
        <f>AB180*Ingresos!$G$187</f>
        <v>0</v>
      </c>
      <c r="AC182" s="254">
        <f>AC180*Ingresos!$G$187</f>
        <v>0</v>
      </c>
      <c r="AD182" s="254">
        <f>AD180*Ingresos!$G$187</f>
        <v>0</v>
      </c>
      <c r="AE182" s="254">
        <f>AE180*Ingresos!$G$187</f>
        <v>0</v>
      </c>
      <c r="AF182" s="254">
        <f>AF180*Ingresos!$G$187</f>
        <v>0</v>
      </c>
      <c r="AG182" s="254">
        <f>AG180*Ingresos!$G$187</f>
        <v>0</v>
      </c>
      <c r="AH182" s="254">
        <f>AH180*Ingresos!$G$187</f>
        <v>0</v>
      </c>
      <c r="AI182" s="254">
        <f>AI180*Ingresos!$G$187</f>
        <v>0</v>
      </c>
      <c r="AJ182" s="254">
        <f>AJ180*Ingresos!$G$187</f>
        <v>0</v>
      </c>
      <c r="AK182" s="254">
        <f>AK180*Ingresos!$G$187</f>
        <v>0</v>
      </c>
      <c r="AL182" s="254">
        <f>AL180*Ingresos!$G$187</f>
        <v>0</v>
      </c>
      <c r="AM182" s="254">
        <f>AM180*Ingresos!$G$187</f>
        <v>0</v>
      </c>
      <c r="AN182" s="254">
        <f>AN180*Ingresos!$G$187</f>
        <v>0</v>
      </c>
      <c r="AO182" s="254">
        <f>AO180*Ingresos!$G$187</f>
        <v>0</v>
      </c>
      <c r="AP182" s="254">
        <f>AP180*Ingresos!$G$187</f>
        <v>0</v>
      </c>
      <c r="AQ182" s="254">
        <f>AQ180*Ingresos!$G$187</f>
        <v>0</v>
      </c>
      <c r="AR182" s="254">
        <f>AR180*Ingresos!$G$187</f>
        <v>0</v>
      </c>
      <c r="AS182" s="254">
        <f>AS180*Ingresos!$G$187</f>
        <v>0</v>
      </c>
      <c r="AT182" s="254">
        <f>AT180*Ingresos!$G$187</f>
        <v>0</v>
      </c>
      <c r="AU182" s="254">
        <f>AU180*Ingresos!$G$187</f>
        <v>0</v>
      </c>
      <c r="AV182" s="254">
        <f>AV180*Ingresos!$G$187</f>
        <v>0</v>
      </c>
      <c r="AW182" s="254">
        <f>AW180*Ingresos!$G$187</f>
        <v>0</v>
      </c>
      <c r="AX182" s="254">
        <f>AX180*Ingresos!$G$187</f>
        <v>0</v>
      </c>
      <c r="AY182" s="254">
        <f>AY180*Ingresos!$G$187</f>
        <v>0</v>
      </c>
      <c r="AZ182" s="254">
        <f>AZ180*Ingresos!$G$187</f>
        <v>0</v>
      </c>
      <c r="BA182" s="254">
        <f>BA180*Ingresos!$G$187</f>
        <v>0</v>
      </c>
      <c r="BB182" s="254">
        <f>BB180*Ingresos!$G$187</f>
        <v>0</v>
      </c>
      <c r="BC182" s="254">
        <f>BC180*Ingresos!$G$187</f>
        <v>0</v>
      </c>
      <c r="BD182" s="254">
        <f>BD180*Ingresos!$G$187</f>
        <v>0</v>
      </c>
      <c r="BE182" s="254">
        <f>BE180*Ingresos!$G$187</f>
        <v>0</v>
      </c>
      <c r="BF182" s="254">
        <f>BF180*Ingresos!$G$187</f>
        <v>0</v>
      </c>
      <c r="BG182" s="254">
        <f>BG180*Ingresos!$G$187</f>
        <v>0</v>
      </c>
      <c r="BH182" s="254">
        <f>BH180*Ingresos!$G$187</f>
        <v>0</v>
      </c>
      <c r="BI182" s="254">
        <f>BI180*Ingresos!$G$187</f>
        <v>0</v>
      </c>
    </row>
    <row r="183" spans="1:62">
      <c r="A183" s="36" t="s">
        <v>44</v>
      </c>
      <c r="B183" s="293">
        <f>Ingresos!I159</f>
        <v>0</v>
      </c>
    </row>
    <row r="184" spans="1:62">
      <c r="A184" s="36" t="s">
        <v>343</v>
      </c>
    </row>
    <row r="185" spans="1:62">
      <c r="A185" s="36" t="s">
        <v>519</v>
      </c>
      <c r="B185" s="164">
        <f>B180*$B$183</f>
        <v>0</v>
      </c>
      <c r="C185" s="164">
        <f t="shared" ref="C185:BI187" si="30">C180*$B$183</f>
        <v>0</v>
      </c>
      <c r="D185" s="164">
        <f t="shared" si="30"/>
        <v>0</v>
      </c>
      <c r="E185" s="164">
        <f t="shared" si="30"/>
        <v>0</v>
      </c>
      <c r="F185" s="164">
        <f t="shared" si="30"/>
        <v>0</v>
      </c>
      <c r="G185" s="164">
        <f t="shared" si="30"/>
        <v>0</v>
      </c>
      <c r="H185" s="164">
        <f t="shared" si="30"/>
        <v>0</v>
      </c>
      <c r="I185" s="164">
        <f t="shared" si="30"/>
        <v>0</v>
      </c>
      <c r="J185" s="164">
        <f t="shared" si="30"/>
        <v>0</v>
      </c>
      <c r="K185" s="164">
        <f t="shared" si="30"/>
        <v>0</v>
      </c>
      <c r="L185" s="164">
        <f t="shared" si="30"/>
        <v>0</v>
      </c>
      <c r="M185" s="164">
        <f t="shared" si="30"/>
        <v>0</v>
      </c>
      <c r="N185" s="164">
        <f t="shared" si="30"/>
        <v>0</v>
      </c>
      <c r="O185" s="164">
        <f t="shared" si="30"/>
        <v>0</v>
      </c>
      <c r="P185" s="164">
        <f t="shared" si="30"/>
        <v>0</v>
      </c>
      <c r="Q185" s="164">
        <f t="shared" si="30"/>
        <v>0</v>
      </c>
      <c r="R185" s="164">
        <f t="shared" si="30"/>
        <v>0</v>
      </c>
      <c r="S185" s="164">
        <f t="shared" si="30"/>
        <v>0</v>
      </c>
      <c r="T185" s="164">
        <f t="shared" si="30"/>
        <v>0</v>
      </c>
      <c r="U185" s="164">
        <f t="shared" si="30"/>
        <v>0</v>
      </c>
      <c r="V185" s="164">
        <f t="shared" si="30"/>
        <v>0</v>
      </c>
      <c r="W185" s="164">
        <f t="shared" si="30"/>
        <v>0</v>
      </c>
      <c r="X185" s="164">
        <f t="shared" si="30"/>
        <v>0</v>
      </c>
      <c r="Y185" s="164">
        <f t="shared" si="30"/>
        <v>0</v>
      </c>
      <c r="Z185" s="164">
        <f t="shared" si="30"/>
        <v>0</v>
      </c>
      <c r="AA185" s="164">
        <f t="shared" si="30"/>
        <v>0</v>
      </c>
      <c r="AB185" s="164">
        <f t="shared" si="30"/>
        <v>0</v>
      </c>
      <c r="AC185" s="164">
        <f t="shared" si="30"/>
        <v>0</v>
      </c>
      <c r="AD185" s="164">
        <f t="shared" si="30"/>
        <v>0</v>
      </c>
      <c r="AE185" s="164">
        <f t="shared" si="30"/>
        <v>0</v>
      </c>
      <c r="AF185" s="164">
        <f t="shared" si="30"/>
        <v>0</v>
      </c>
      <c r="AG185" s="164">
        <f t="shared" si="30"/>
        <v>0</v>
      </c>
      <c r="AH185" s="164">
        <f t="shared" si="30"/>
        <v>0</v>
      </c>
      <c r="AI185" s="164">
        <f t="shared" si="30"/>
        <v>0</v>
      </c>
      <c r="AJ185" s="164">
        <f t="shared" si="30"/>
        <v>0</v>
      </c>
      <c r="AK185" s="164">
        <f t="shared" si="30"/>
        <v>0</v>
      </c>
      <c r="AL185" s="164">
        <f t="shared" si="30"/>
        <v>0</v>
      </c>
      <c r="AM185" s="164">
        <f t="shared" si="30"/>
        <v>0</v>
      </c>
      <c r="AN185" s="164">
        <f t="shared" si="30"/>
        <v>0</v>
      </c>
      <c r="AO185" s="164">
        <f t="shared" si="30"/>
        <v>0</v>
      </c>
      <c r="AP185" s="164">
        <f t="shared" si="30"/>
        <v>0</v>
      </c>
      <c r="AQ185" s="164">
        <f t="shared" si="30"/>
        <v>0</v>
      </c>
      <c r="AR185" s="164">
        <f t="shared" si="30"/>
        <v>0</v>
      </c>
      <c r="AS185" s="164">
        <f t="shared" si="30"/>
        <v>0</v>
      </c>
      <c r="AT185" s="164">
        <f t="shared" si="30"/>
        <v>0</v>
      </c>
      <c r="AU185" s="164">
        <f t="shared" si="30"/>
        <v>0</v>
      </c>
      <c r="AV185" s="164">
        <f t="shared" si="30"/>
        <v>0</v>
      </c>
      <c r="AW185" s="164">
        <f t="shared" si="30"/>
        <v>0</v>
      </c>
      <c r="AX185" s="164">
        <f t="shared" si="30"/>
        <v>0</v>
      </c>
      <c r="AY185" s="164">
        <f t="shared" si="30"/>
        <v>0</v>
      </c>
      <c r="AZ185" s="164">
        <f t="shared" si="30"/>
        <v>0</v>
      </c>
      <c r="BA185" s="164">
        <f t="shared" si="30"/>
        <v>0</v>
      </c>
      <c r="BB185" s="164">
        <f t="shared" si="30"/>
        <v>0</v>
      </c>
      <c r="BC185" s="164">
        <f t="shared" si="30"/>
        <v>0</v>
      </c>
      <c r="BD185" s="164">
        <f t="shared" si="30"/>
        <v>0</v>
      </c>
      <c r="BE185" s="164">
        <f t="shared" si="30"/>
        <v>0</v>
      </c>
      <c r="BF185" s="164">
        <f t="shared" si="30"/>
        <v>0</v>
      </c>
      <c r="BG185" s="164">
        <f t="shared" si="30"/>
        <v>0</v>
      </c>
      <c r="BH185" s="164">
        <f t="shared" si="30"/>
        <v>0</v>
      </c>
      <c r="BI185" s="164">
        <f t="shared" si="30"/>
        <v>0</v>
      </c>
    </row>
    <row r="186" spans="1:62">
      <c r="A186" s="36" t="s">
        <v>498</v>
      </c>
      <c r="B186" s="164">
        <f t="shared" ref="B186:Q187" si="31">B181*$B$183</f>
        <v>0</v>
      </c>
      <c r="C186" s="164">
        <f t="shared" si="31"/>
        <v>0</v>
      </c>
      <c r="D186" s="164">
        <f t="shared" si="31"/>
        <v>0</v>
      </c>
      <c r="E186" s="164">
        <f t="shared" si="31"/>
        <v>0</v>
      </c>
      <c r="F186" s="164">
        <f t="shared" si="31"/>
        <v>0</v>
      </c>
      <c r="G186" s="164">
        <f t="shared" si="31"/>
        <v>0</v>
      </c>
      <c r="H186" s="164">
        <f t="shared" si="31"/>
        <v>0</v>
      </c>
      <c r="I186" s="164">
        <f t="shared" si="31"/>
        <v>0</v>
      </c>
      <c r="J186" s="164">
        <f t="shared" si="31"/>
        <v>0</v>
      </c>
      <c r="K186" s="164">
        <f t="shared" si="31"/>
        <v>0</v>
      </c>
      <c r="L186" s="164">
        <f t="shared" si="31"/>
        <v>0</v>
      </c>
      <c r="M186" s="164">
        <f t="shared" si="31"/>
        <v>0</v>
      </c>
      <c r="N186" s="164">
        <f t="shared" si="31"/>
        <v>0</v>
      </c>
      <c r="O186" s="164">
        <f t="shared" si="31"/>
        <v>0</v>
      </c>
      <c r="P186" s="164">
        <f t="shared" si="31"/>
        <v>0</v>
      </c>
      <c r="Q186" s="164">
        <f t="shared" si="31"/>
        <v>0</v>
      </c>
      <c r="R186" s="164">
        <f t="shared" si="30"/>
        <v>0</v>
      </c>
      <c r="S186" s="164">
        <f t="shared" si="30"/>
        <v>0</v>
      </c>
      <c r="T186" s="164">
        <f t="shared" si="30"/>
        <v>0</v>
      </c>
      <c r="U186" s="164">
        <f t="shared" si="30"/>
        <v>0</v>
      </c>
      <c r="V186" s="164">
        <f t="shared" si="30"/>
        <v>0</v>
      </c>
      <c r="W186" s="164">
        <f t="shared" si="30"/>
        <v>0</v>
      </c>
      <c r="X186" s="164">
        <f t="shared" si="30"/>
        <v>0</v>
      </c>
      <c r="Y186" s="164">
        <f t="shared" si="30"/>
        <v>0</v>
      </c>
      <c r="Z186" s="164">
        <f t="shared" si="30"/>
        <v>0</v>
      </c>
      <c r="AA186" s="164">
        <f t="shared" si="30"/>
        <v>0</v>
      </c>
      <c r="AB186" s="164">
        <f t="shared" si="30"/>
        <v>0</v>
      </c>
      <c r="AC186" s="164">
        <f t="shared" si="30"/>
        <v>0</v>
      </c>
      <c r="AD186" s="164">
        <f t="shared" si="30"/>
        <v>0</v>
      </c>
      <c r="AE186" s="164">
        <f t="shared" si="30"/>
        <v>0</v>
      </c>
      <c r="AF186" s="164">
        <f t="shared" si="30"/>
        <v>0</v>
      </c>
      <c r="AG186" s="164">
        <f t="shared" si="30"/>
        <v>0</v>
      </c>
      <c r="AH186" s="164">
        <f t="shared" si="30"/>
        <v>0</v>
      </c>
      <c r="AI186" s="164">
        <f t="shared" si="30"/>
        <v>0</v>
      </c>
      <c r="AJ186" s="164">
        <f t="shared" si="30"/>
        <v>0</v>
      </c>
      <c r="AK186" s="164">
        <f t="shared" si="30"/>
        <v>0</v>
      </c>
      <c r="AL186" s="164">
        <f t="shared" si="30"/>
        <v>0</v>
      </c>
      <c r="AM186" s="164">
        <f t="shared" si="30"/>
        <v>0</v>
      </c>
      <c r="AN186" s="164">
        <f t="shared" si="30"/>
        <v>0</v>
      </c>
      <c r="AO186" s="164">
        <f t="shared" si="30"/>
        <v>0</v>
      </c>
      <c r="AP186" s="164">
        <f t="shared" si="30"/>
        <v>0</v>
      </c>
      <c r="AQ186" s="164">
        <f t="shared" si="30"/>
        <v>0</v>
      </c>
      <c r="AR186" s="164">
        <f t="shared" si="30"/>
        <v>0</v>
      </c>
      <c r="AS186" s="164">
        <f t="shared" si="30"/>
        <v>0</v>
      </c>
      <c r="AT186" s="164">
        <f t="shared" si="30"/>
        <v>0</v>
      </c>
      <c r="AU186" s="164">
        <f t="shared" si="30"/>
        <v>0</v>
      </c>
      <c r="AV186" s="164">
        <f t="shared" si="30"/>
        <v>0</v>
      </c>
      <c r="AW186" s="164">
        <f t="shared" si="30"/>
        <v>0</v>
      </c>
      <c r="AX186" s="164">
        <f t="shared" si="30"/>
        <v>0</v>
      </c>
      <c r="AY186" s="164">
        <f t="shared" si="30"/>
        <v>0</v>
      </c>
      <c r="AZ186" s="164">
        <f t="shared" si="30"/>
        <v>0</v>
      </c>
      <c r="BA186" s="164">
        <f t="shared" si="30"/>
        <v>0</v>
      </c>
      <c r="BB186" s="164">
        <f t="shared" si="30"/>
        <v>0</v>
      </c>
      <c r="BC186" s="164">
        <f t="shared" si="30"/>
        <v>0</v>
      </c>
      <c r="BD186" s="164">
        <f t="shared" si="30"/>
        <v>0</v>
      </c>
      <c r="BE186" s="164">
        <f t="shared" si="30"/>
        <v>0</v>
      </c>
      <c r="BF186" s="164">
        <f t="shared" si="30"/>
        <v>0</v>
      </c>
      <c r="BG186" s="164">
        <f t="shared" si="30"/>
        <v>0</v>
      </c>
      <c r="BH186" s="164">
        <f t="shared" si="30"/>
        <v>0</v>
      </c>
      <c r="BI186" s="164">
        <f t="shared" si="30"/>
        <v>0</v>
      </c>
    </row>
    <row r="187" spans="1:62">
      <c r="A187" s="36" t="s">
        <v>518</v>
      </c>
      <c r="B187" s="164">
        <f t="shared" si="31"/>
        <v>0</v>
      </c>
      <c r="C187" s="164">
        <f t="shared" si="30"/>
        <v>0</v>
      </c>
      <c r="D187" s="164">
        <f t="shared" si="30"/>
        <v>0</v>
      </c>
      <c r="E187" s="164">
        <f t="shared" si="30"/>
        <v>0</v>
      </c>
      <c r="F187" s="164">
        <f t="shared" si="30"/>
        <v>0</v>
      </c>
      <c r="G187" s="164">
        <f t="shared" si="30"/>
        <v>0</v>
      </c>
      <c r="H187" s="164">
        <f t="shared" si="30"/>
        <v>0</v>
      </c>
      <c r="I187" s="164">
        <f t="shared" si="30"/>
        <v>0</v>
      </c>
      <c r="J187" s="164">
        <f t="shared" si="30"/>
        <v>0</v>
      </c>
      <c r="K187" s="164">
        <f t="shared" si="30"/>
        <v>0</v>
      </c>
      <c r="L187" s="164">
        <f t="shared" si="30"/>
        <v>0</v>
      </c>
      <c r="M187" s="164">
        <f t="shared" si="30"/>
        <v>0</v>
      </c>
      <c r="N187" s="164">
        <f t="shared" si="30"/>
        <v>0</v>
      </c>
      <c r="O187" s="164">
        <f t="shared" si="30"/>
        <v>0</v>
      </c>
      <c r="P187" s="164">
        <f t="shared" si="30"/>
        <v>0</v>
      </c>
      <c r="Q187" s="164">
        <f t="shared" si="30"/>
        <v>0</v>
      </c>
      <c r="R187" s="164">
        <f t="shared" si="30"/>
        <v>0</v>
      </c>
      <c r="S187" s="164">
        <f t="shared" si="30"/>
        <v>0</v>
      </c>
      <c r="T187" s="164">
        <f t="shared" si="30"/>
        <v>0</v>
      </c>
      <c r="U187" s="164">
        <f t="shared" si="30"/>
        <v>0</v>
      </c>
      <c r="V187" s="164">
        <f t="shared" si="30"/>
        <v>0</v>
      </c>
      <c r="W187" s="164">
        <f t="shared" si="30"/>
        <v>0</v>
      </c>
      <c r="X187" s="164">
        <f t="shared" si="30"/>
        <v>0</v>
      </c>
      <c r="Y187" s="164">
        <f t="shared" si="30"/>
        <v>0</v>
      </c>
      <c r="Z187" s="164">
        <f t="shared" si="30"/>
        <v>0</v>
      </c>
      <c r="AA187" s="164">
        <f t="shared" si="30"/>
        <v>0</v>
      </c>
      <c r="AB187" s="164">
        <f t="shared" si="30"/>
        <v>0</v>
      </c>
      <c r="AC187" s="164">
        <f t="shared" si="30"/>
        <v>0</v>
      </c>
      <c r="AD187" s="164">
        <f t="shared" si="30"/>
        <v>0</v>
      </c>
      <c r="AE187" s="164">
        <f t="shared" si="30"/>
        <v>0</v>
      </c>
      <c r="AF187" s="164">
        <f t="shared" si="30"/>
        <v>0</v>
      </c>
      <c r="AG187" s="164">
        <f t="shared" si="30"/>
        <v>0</v>
      </c>
      <c r="AH187" s="164">
        <f t="shared" si="30"/>
        <v>0</v>
      </c>
      <c r="AI187" s="164">
        <f t="shared" si="30"/>
        <v>0</v>
      </c>
      <c r="AJ187" s="164">
        <f t="shared" si="30"/>
        <v>0</v>
      </c>
      <c r="AK187" s="164">
        <f t="shared" si="30"/>
        <v>0</v>
      </c>
      <c r="AL187" s="164">
        <f t="shared" si="30"/>
        <v>0</v>
      </c>
      <c r="AM187" s="164">
        <f t="shared" si="30"/>
        <v>0</v>
      </c>
      <c r="AN187" s="164">
        <f t="shared" si="30"/>
        <v>0</v>
      </c>
      <c r="AO187" s="164">
        <f t="shared" si="30"/>
        <v>0</v>
      </c>
      <c r="AP187" s="164">
        <f t="shared" si="30"/>
        <v>0</v>
      </c>
      <c r="AQ187" s="164">
        <f t="shared" si="30"/>
        <v>0</v>
      </c>
      <c r="AR187" s="164">
        <f t="shared" si="30"/>
        <v>0</v>
      </c>
      <c r="AS187" s="164">
        <f t="shared" si="30"/>
        <v>0</v>
      </c>
      <c r="AT187" s="164">
        <f t="shared" si="30"/>
        <v>0</v>
      </c>
      <c r="AU187" s="164">
        <f t="shared" si="30"/>
        <v>0</v>
      </c>
      <c r="AV187" s="164">
        <f t="shared" si="30"/>
        <v>0</v>
      </c>
      <c r="AW187" s="164">
        <f t="shared" si="30"/>
        <v>0</v>
      </c>
      <c r="AX187" s="164">
        <f t="shared" si="30"/>
        <v>0</v>
      </c>
      <c r="AY187" s="164">
        <f t="shared" si="30"/>
        <v>0</v>
      </c>
      <c r="AZ187" s="164">
        <f t="shared" si="30"/>
        <v>0</v>
      </c>
      <c r="BA187" s="164">
        <f t="shared" si="30"/>
        <v>0</v>
      </c>
      <c r="BB187" s="164">
        <f t="shared" si="30"/>
        <v>0</v>
      </c>
      <c r="BC187" s="164">
        <f t="shared" si="30"/>
        <v>0</v>
      </c>
      <c r="BD187" s="164">
        <f t="shared" si="30"/>
        <v>0</v>
      </c>
      <c r="BE187" s="164">
        <f t="shared" si="30"/>
        <v>0</v>
      </c>
      <c r="BF187" s="164">
        <f t="shared" si="30"/>
        <v>0</v>
      </c>
      <c r="BG187" s="164">
        <f t="shared" si="30"/>
        <v>0</v>
      </c>
      <c r="BH187" s="164">
        <f t="shared" si="30"/>
        <v>0</v>
      </c>
      <c r="BI187" s="164">
        <f t="shared" si="30"/>
        <v>0</v>
      </c>
    </row>
  </sheetData>
  <phoneticPr fontId="18" type="noConversion"/>
  <pageMargins left="0.75" right="0.75" top="1" bottom="1" header="0" footer="0"/>
  <headerFooter alignWithMargins="0"/>
</worksheet>
</file>

<file path=xl/worksheets/sheet13.xml><?xml version="1.0" encoding="utf-8"?>
<worksheet xmlns="http://schemas.openxmlformats.org/spreadsheetml/2006/main" xmlns:r="http://schemas.openxmlformats.org/officeDocument/2006/relationships">
  <sheetPr codeName="Hoja4"/>
  <dimension ref="A1:BJ187"/>
  <sheetViews>
    <sheetView topLeftCell="A3" workbookViewId="0">
      <selection activeCell="A3" sqref="A1:IV65536"/>
    </sheetView>
  </sheetViews>
  <sheetFormatPr baseColWidth="10" defaultRowHeight="11.25"/>
  <cols>
    <col min="1" max="1" width="27.85546875" style="36" bestFit="1" customWidth="1"/>
    <col min="2" max="7" width="12.28515625" style="36" customWidth="1"/>
    <col min="8" max="8" width="15.5703125" style="36" bestFit="1" customWidth="1"/>
    <col min="9" max="16384" width="11.42578125" style="36"/>
  </cols>
  <sheetData>
    <row r="1" spans="1:39">
      <c r="A1" s="70"/>
      <c r="B1" s="70" t="s">
        <v>128</v>
      </c>
      <c r="C1" s="70"/>
      <c r="D1" s="70"/>
    </row>
    <row r="2" spans="1:39">
      <c r="A2" s="70" t="s">
        <v>142</v>
      </c>
      <c r="B2" s="70"/>
      <c r="C2" s="70"/>
      <c r="D2" s="70"/>
      <c r="AM2" s="84"/>
    </row>
    <row r="3" spans="1:39">
      <c r="A3" s="70" t="s">
        <v>143</v>
      </c>
      <c r="B3" s="72">
        <f>(Ingresos!$D$65/12)+Ingresos!$E$69</f>
        <v>4.0000000000000001E-3</v>
      </c>
      <c r="C3" s="70" t="s">
        <v>146</v>
      </c>
      <c r="D3" s="73">
        <f>Ingresos!E104</f>
        <v>0</v>
      </c>
      <c r="E3" s="70" t="s">
        <v>149</v>
      </c>
      <c r="F3" s="73">
        <f>Ingresos!E121</f>
        <v>0</v>
      </c>
      <c r="AM3" s="84"/>
    </row>
    <row r="4" spans="1:39">
      <c r="A4" s="70" t="s">
        <v>144</v>
      </c>
      <c r="B4" s="72">
        <f>Ingresos!D66/12+Ingresos!E69</f>
        <v>4.0000000000000001E-3</v>
      </c>
      <c r="C4" s="70" t="s">
        <v>147</v>
      </c>
      <c r="D4" s="73">
        <f>Ingresos!E105</f>
        <v>0</v>
      </c>
      <c r="E4" s="70" t="s">
        <v>150</v>
      </c>
      <c r="F4" s="73">
        <f>Ingresos!E122</f>
        <v>0</v>
      </c>
      <c r="AM4" s="84"/>
    </row>
    <row r="5" spans="1:39">
      <c r="A5" s="70" t="s">
        <v>145</v>
      </c>
      <c r="B5" s="72">
        <f>Ingresos!D67/12+Ingresos!E69</f>
        <v>4.0000000000000001E-3</v>
      </c>
      <c r="C5" s="70" t="s">
        <v>148</v>
      </c>
      <c r="D5" s="73">
        <f>Ingresos!E106</f>
        <v>0</v>
      </c>
      <c r="E5" s="70" t="s">
        <v>151</v>
      </c>
      <c r="F5" s="73">
        <f>Ingresos!E123</f>
        <v>0</v>
      </c>
      <c r="AM5" s="84"/>
    </row>
    <row r="6" spans="1:39">
      <c r="A6" s="70" t="s">
        <v>146</v>
      </c>
      <c r="B6" s="72">
        <f>Ingresos!$N$107</f>
        <v>0</v>
      </c>
      <c r="C6" s="72">
        <f>Ingresos!$N$108</f>
        <v>0</v>
      </c>
      <c r="D6" s="72">
        <f>Ingresos!$N$109</f>
        <v>0</v>
      </c>
      <c r="E6" s="72">
        <f>Ingresos!$N$110</f>
        <v>0</v>
      </c>
      <c r="F6" s="72">
        <f>Ingresos!$N$111</f>
        <v>0</v>
      </c>
      <c r="G6" s="72">
        <f>Ingresos!$N$112</f>
        <v>0</v>
      </c>
      <c r="H6" s="72">
        <f>Ingresos!$N$113</f>
        <v>0</v>
      </c>
      <c r="I6" s="72">
        <f>Ingresos!$N$114</f>
        <v>0</v>
      </c>
      <c r="J6" s="72">
        <f>Ingresos!$N$115</f>
        <v>0</v>
      </c>
      <c r="K6" s="72">
        <f>Ingresos!$N$116</f>
        <v>0</v>
      </c>
      <c r="L6" s="72">
        <f>Ingresos!$N$117</f>
        <v>0</v>
      </c>
      <c r="M6" s="72">
        <f>Ingresos!$N$118</f>
        <v>0</v>
      </c>
      <c r="AM6" s="84"/>
    </row>
    <row r="7" spans="1:39">
      <c r="A7" s="70" t="s">
        <v>147</v>
      </c>
      <c r="B7" s="72">
        <f>Ingresos!$Q$107</f>
        <v>0</v>
      </c>
      <c r="C7" s="72">
        <f>Ingresos!$Q$108</f>
        <v>0</v>
      </c>
      <c r="D7" s="72">
        <f>Ingresos!$Q$109</f>
        <v>0</v>
      </c>
      <c r="E7" s="72">
        <f>Ingresos!$Q$110</f>
        <v>0</v>
      </c>
      <c r="F7" s="72">
        <f>Ingresos!$Q$111</f>
        <v>0</v>
      </c>
      <c r="G7" s="72">
        <f>Ingresos!$Q$112</f>
        <v>0</v>
      </c>
      <c r="H7" s="72">
        <f>Ingresos!$Q$113</f>
        <v>0</v>
      </c>
      <c r="I7" s="72">
        <f>Ingresos!$Q$114</f>
        <v>0</v>
      </c>
      <c r="J7" s="72">
        <f>Ingresos!$Q$115</f>
        <v>0</v>
      </c>
      <c r="K7" s="72">
        <f>Ingresos!$Q$116</f>
        <v>0</v>
      </c>
      <c r="L7" s="72">
        <f>Ingresos!$Q$117</f>
        <v>0</v>
      </c>
      <c r="M7" s="72">
        <f>Ingresos!$Q$118</f>
        <v>0</v>
      </c>
      <c r="AM7" s="84"/>
    </row>
    <row r="8" spans="1:39">
      <c r="A8" s="70" t="s">
        <v>148</v>
      </c>
      <c r="B8" s="72">
        <f>Ingresos!$T$107</f>
        <v>0</v>
      </c>
      <c r="C8" s="72">
        <f>Ingresos!$T$108</f>
        <v>0</v>
      </c>
      <c r="D8" s="72">
        <f>Ingresos!$T$109</f>
        <v>0</v>
      </c>
      <c r="E8" s="72">
        <f>Ingresos!$T$110</f>
        <v>0</v>
      </c>
      <c r="F8" s="72">
        <f>Ingresos!$T$111</f>
        <v>0</v>
      </c>
      <c r="G8" s="72">
        <f>Ingresos!$T$112</f>
        <v>0</v>
      </c>
      <c r="H8" s="72">
        <f>Ingresos!$T$113</f>
        <v>0</v>
      </c>
      <c r="I8" s="72">
        <f>Ingresos!$T$114</f>
        <v>0</v>
      </c>
      <c r="J8" s="72">
        <f>Ingresos!$T$115</f>
        <v>0</v>
      </c>
      <c r="K8" s="72">
        <f>Ingresos!$T$116</f>
        <v>0</v>
      </c>
      <c r="L8" s="72">
        <f>Ingresos!$T$117</f>
        <v>0</v>
      </c>
      <c r="M8" s="72">
        <f>Ingresos!$T$118</f>
        <v>0</v>
      </c>
      <c r="AM8" s="84"/>
    </row>
    <row r="9" spans="1:39">
      <c r="A9" s="70" t="s">
        <v>149</v>
      </c>
      <c r="B9" s="72">
        <f>IF(Ingresos!$O$17&lt;=2,0%,Ingresos!$N$121)</f>
        <v>0</v>
      </c>
      <c r="C9" s="72">
        <f>IF(Ingresos!$O$17&lt;=2,0%,Ingresos!$N$122)</f>
        <v>0</v>
      </c>
      <c r="D9" s="72">
        <f>IF(Ingresos!$O$17&lt;=2,0%,Ingresos!$N$123)</f>
        <v>0</v>
      </c>
      <c r="E9" s="72">
        <f>IF(Ingresos!$O$17&lt;=2,0%,Ingresos!$N$124)</f>
        <v>0</v>
      </c>
      <c r="F9" s="72">
        <f>IF(Ingresos!$O$17&lt;=2,0%,Ingresos!$N$125)</f>
        <v>0</v>
      </c>
      <c r="G9" s="72">
        <f>IF(Ingresos!$O$17&lt;=2,0%,Ingresos!$N$126)</f>
        <v>0</v>
      </c>
      <c r="H9" s="72">
        <f>IF(Ingresos!$O$17&lt;=2,0%,Ingresos!$N$127)</f>
        <v>0</v>
      </c>
      <c r="I9" s="72">
        <f>IF(Ingresos!$O$17&lt;=2,0%,Ingresos!$N$128)</f>
        <v>0</v>
      </c>
      <c r="J9" s="72">
        <f>IF(Ingresos!$O$17&lt;=2,0%,Ingresos!$N$129)</f>
        <v>0</v>
      </c>
      <c r="K9" s="72">
        <f>IF(Ingresos!$O$17&lt;=2,0%,Ingresos!$N$130)</f>
        <v>0</v>
      </c>
      <c r="L9" s="72">
        <f>IF(Ingresos!$O$17&lt;=2,0%,Ingresos!$N$131)</f>
        <v>0</v>
      </c>
      <c r="M9" s="72">
        <f>IF(Ingresos!$O$17&lt;=2,0%,Ingresos!$N$132)</f>
        <v>0</v>
      </c>
      <c r="AM9" s="84"/>
    </row>
    <row r="10" spans="1:39">
      <c r="A10" s="70" t="s">
        <v>150</v>
      </c>
      <c r="B10" s="72">
        <f>IF(Ingresos!$O$17&lt;=2,0%,Ingresos!$Q$121)</f>
        <v>0</v>
      </c>
      <c r="C10" s="72">
        <f>IF(Ingresos!$O$17&lt;=2,0%,Ingresos!$Q$122)</f>
        <v>0</v>
      </c>
      <c r="D10" s="72">
        <f>IF(Ingresos!$O$17&lt;=2,0%,Ingresos!$Q$123)</f>
        <v>0</v>
      </c>
      <c r="E10" s="72">
        <f>IF(Ingresos!$O$17&lt;=2,0%,Ingresos!$Q$124)</f>
        <v>0</v>
      </c>
      <c r="F10" s="72">
        <f>IF(Ingresos!$O$17&lt;=2,0%,Ingresos!$Q$125)</f>
        <v>0</v>
      </c>
      <c r="G10" s="72">
        <f>IF(Ingresos!$O$17&lt;=2,0%,Ingresos!$Q$126)</f>
        <v>0</v>
      </c>
      <c r="H10" s="72">
        <f>IF(Ingresos!$O$17&lt;=2,0%,Ingresos!$Q$127)</f>
        <v>0</v>
      </c>
      <c r="I10" s="72">
        <f>IF(Ingresos!$O$17&lt;=2,0%,Ingresos!$Q$128)</f>
        <v>0</v>
      </c>
      <c r="J10" s="72">
        <f>IF(Ingresos!$O$17&lt;=2,0%,Ingresos!$Q$129)</f>
        <v>0</v>
      </c>
      <c r="K10" s="72">
        <f>IF(Ingresos!$O$17&lt;=2,0%,Ingresos!$Q$130)</f>
        <v>0</v>
      </c>
      <c r="L10" s="72">
        <f>IF(Ingresos!$O$17&lt;=2,0%,Ingresos!$Q$131)</f>
        <v>0</v>
      </c>
      <c r="M10" s="72">
        <f>IF(Ingresos!$O$17&lt;=2,0%,Ingresos!$Q$132)</f>
        <v>0</v>
      </c>
      <c r="AM10" s="84"/>
    </row>
    <row r="11" spans="1:39">
      <c r="A11" s="70" t="s">
        <v>151</v>
      </c>
      <c r="B11" s="72">
        <f>IF(Ingresos!$O$17&lt;=2,0%,Ingresos!$T$121)</f>
        <v>0</v>
      </c>
      <c r="C11" s="72">
        <f>IF(Ingresos!$O$17&lt;=2,0%,Ingresos!$T$122)</f>
        <v>0</v>
      </c>
      <c r="D11" s="72">
        <f>IF(Ingresos!$O$17&lt;=2,0%,Ingresos!$T$123)</f>
        <v>0</v>
      </c>
      <c r="E11" s="72">
        <f>IF(Ingresos!$O$17&lt;=2,0%,Ingresos!$T$124)</f>
        <v>0</v>
      </c>
      <c r="F11" s="72">
        <f>IF(Ingresos!$O$17&lt;=2,0%,Ingresos!$T$125)</f>
        <v>0</v>
      </c>
      <c r="G11" s="72">
        <f>IF(Ingresos!$O$17&lt;=2,0%,Ingresos!$T$126)</f>
        <v>0</v>
      </c>
      <c r="H11" s="72">
        <f>IF(Ingresos!$O$17&lt;=2,0%,Ingresos!$T$127)</f>
        <v>0</v>
      </c>
      <c r="I11" s="72">
        <f>IF(Ingresos!$O$17&lt;=2,0%,Ingresos!$T$128)</f>
        <v>0</v>
      </c>
      <c r="J11" s="72">
        <f>IF(Ingresos!$O$17&lt;=2,0%,Ingresos!$T$129)</f>
        <v>0</v>
      </c>
      <c r="K11" s="72">
        <f>IF(Ingresos!$O$17&lt;=2,0%,Ingresos!$T$130)</f>
        <v>0</v>
      </c>
      <c r="L11" s="72">
        <f>IF(Ingresos!$O$17&lt;=2,0%,Ingresos!$T$131)</f>
        <v>0</v>
      </c>
      <c r="M11" s="72">
        <f>IF(Ingresos!$O$17&lt;=2,0%,Ingresos!$T$132)</f>
        <v>0</v>
      </c>
      <c r="AM11" s="84"/>
    </row>
    <row r="12" spans="1:39">
      <c r="A12" s="70"/>
      <c r="B12" s="70">
        <v>1</v>
      </c>
      <c r="C12" s="70">
        <v>2</v>
      </c>
      <c r="D12" s="70">
        <v>3</v>
      </c>
      <c r="E12" s="70">
        <v>4</v>
      </c>
      <c r="F12" s="70">
        <v>5</v>
      </c>
      <c r="G12" s="70">
        <v>6</v>
      </c>
      <c r="H12" s="70">
        <v>7</v>
      </c>
      <c r="I12" s="70">
        <v>8</v>
      </c>
      <c r="J12" s="70">
        <v>9</v>
      </c>
      <c r="K12" s="70">
        <v>10</v>
      </c>
      <c r="L12" s="70">
        <v>11</v>
      </c>
      <c r="M12" s="70">
        <v>12</v>
      </c>
      <c r="N12" s="70"/>
      <c r="AM12" s="84"/>
    </row>
    <row r="13" spans="1:39">
      <c r="A13" s="70" t="s">
        <v>127</v>
      </c>
      <c r="B13" s="72">
        <v>0</v>
      </c>
      <c r="C13" s="74">
        <v>7.4999999999999997E-3</v>
      </c>
      <c r="D13" s="72">
        <f>((1+$B3)*(1+B3)-1)</f>
        <v>8.0160000000000231E-3</v>
      </c>
      <c r="E13" s="72">
        <f t="shared" ref="E13:M13" si="0">((1+$B$3)*(1+D13)-1)</f>
        <v>1.2048064000000025E-2</v>
      </c>
      <c r="F13" s="72">
        <f t="shared" si="0"/>
        <v>1.6096256256000085E-2</v>
      </c>
      <c r="G13" s="72">
        <f t="shared" si="0"/>
        <v>2.0160641281024017E-2</v>
      </c>
      <c r="H13" s="72">
        <f t="shared" si="0"/>
        <v>2.4241283846148098E-2</v>
      </c>
      <c r="I13" s="72">
        <f t="shared" si="0"/>
        <v>2.8338248981532699E-2</v>
      </c>
      <c r="J13" s="72">
        <f t="shared" si="0"/>
        <v>3.2451601977458777E-2</v>
      </c>
      <c r="K13" s="72">
        <f t="shared" si="0"/>
        <v>3.6581408385368608E-2</v>
      </c>
      <c r="L13" s="72">
        <f t="shared" si="0"/>
        <v>4.0727734018910056E-2</v>
      </c>
      <c r="M13" s="72">
        <f t="shared" si="0"/>
        <v>4.4890644954985737E-2</v>
      </c>
      <c r="N13" s="72"/>
      <c r="AM13" s="84"/>
    </row>
    <row r="14" spans="1:39">
      <c r="A14" s="70" t="s">
        <v>131</v>
      </c>
      <c r="B14" s="72">
        <f>B6</f>
        <v>0</v>
      </c>
      <c r="C14" s="72">
        <f>((1+C6)*(1+B14)-1)</f>
        <v>0</v>
      </c>
      <c r="D14" s="72">
        <f>((1+D6)*(1+C14)-1)</f>
        <v>0</v>
      </c>
      <c r="E14" s="72">
        <f>((1+E6)*(1+D14)-1)</f>
        <v>0</v>
      </c>
      <c r="F14" s="72">
        <f t="shared" ref="F14:M14" si="1">((1+F6)*(1+E14)-1)</f>
        <v>0</v>
      </c>
      <c r="G14" s="72">
        <f t="shared" si="1"/>
        <v>0</v>
      </c>
      <c r="H14" s="72">
        <f t="shared" si="1"/>
        <v>0</v>
      </c>
      <c r="I14" s="72">
        <f t="shared" si="1"/>
        <v>0</v>
      </c>
      <c r="J14" s="72">
        <f t="shared" si="1"/>
        <v>0</v>
      </c>
      <c r="K14" s="72">
        <f t="shared" si="1"/>
        <v>0</v>
      </c>
      <c r="L14" s="72">
        <f t="shared" si="1"/>
        <v>0</v>
      </c>
      <c r="M14" s="72">
        <f t="shared" si="1"/>
        <v>0</v>
      </c>
      <c r="N14" s="72"/>
      <c r="AM14" s="84"/>
    </row>
    <row r="15" spans="1:39">
      <c r="A15" s="70" t="s">
        <v>132</v>
      </c>
      <c r="B15" s="72">
        <f>B9</f>
        <v>0</v>
      </c>
      <c r="C15" s="72">
        <f>((1+B15)*(1+C9)-1)</f>
        <v>0</v>
      </c>
      <c r="D15" s="72">
        <f>((1+C15)*(1+D9)-1)</f>
        <v>0</v>
      </c>
      <c r="E15" s="72">
        <f t="shared" ref="E15:M15" si="2">((1+D15)*(1+E9)-1)</f>
        <v>0</v>
      </c>
      <c r="F15" s="72">
        <f t="shared" si="2"/>
        <v>0</v>
      </c>
      <c r="G15" s="72">
        <f t="shared" si="2"/>
        <v>0</v>
      </c>
      <c r="H15" s="72">
        <f t="shared" si="2"/>
        <v>0</v>
      </c>
      <c r="I15" s="72">
        <f t="shared" si="2"/>
        <v>0</v>
      </c>
      <c r="J15" s="72">
        <f t="shared" si="2"/>
        <v>0</v>
      </c>
      <c r="K15" s="72">
        <f t="shared" si="2"/>
        <v>0</v>
      </c>
      <c r="L15" s="72">
        <f t="shared" si="2"/>
        <v>0</v>
      </c>
      <c r="M15" s="72">
        <f t="shared" si="2"/>
        <v>0</v>
      </c>
      <c r="N15" s="72"/>
      <c r="AM15" s="84"/>
    </row>
    <row r="16" spans="1:39">
      <c r="A16" s="70" t="s">
        <v>127</v>
      </c>
      <c r="B16" s="72">
        <f>((1+M13)*(1+$B$4)-1)</f>
        <v>4.9070207534805732E-2</v>
      </c>
      <c r="C16" s="74">
        <f>((1+B16)*(1+$B$4)-1)</f>
        <v>5.3266488364944964E-2</v>
      </c>
      <c r="D16" s="74">
        <f>((1+C16)*(1+$B$4)-1)</f>
        <v>5.7479554318404791E-2</v>
      </c>
      <c r="E16" s="74">
        <f t="shared" ref="E16:M16" si="3">((1+D16)*(1+$B$4)-1)</f>
        <v>6.1709472535678378E-2</v>
      </c>
      <c r="F16" s="74">
        <f t="shared" si="3"/>
        <v>6.5956310425821174E-2</v>
      </c>
      <c r="G16" s="74">
        <f t="shared" si="3"/>
        <v>7.0220135667524497E-2</v>
      </c>
      <c r="H16" s="74">
        <f t="shared" si="3"/>
        <v>7.450101621019467E-2</v>
      </c>
      <c r="I16" s="74">
        <f t="shared" si="3"/>
        <v>7.8799020275035492E-2</v>
      </c>
      <c r="J16" s="74">
        <f t="shared" si="3"/>
        <v>8.3114216356135584E-2</v>
      </c>
      <c r="K16" s="74">
        <f t="shared" si="3"/>
        <v>8.7446673221560189E-2</v>
      </c>
      <c r="L16" s="74">
        <f t="shared" si="3"/>
        <v>9.1796459914446515E-2</v>
      </c>
      <c r="M16" s="74">
        <f t="shared" si="3"/>
        <v>9.616364575410441E-2</v>
      </c>
      <c r="N16" s="72"/>
      <c r="AM16" s="84"/>
    </row>
    <row r="17" spans="1:39">
      <c r="A17" s="70" t="s">
        <v>131</v>
      </c>
      <c r="B17" s="72">
        <f>((1+M14)*(1+B7)-1)</f>
        <v>0</v>
      </c>
      <c r="C17" s="74">
        <f>((1+B17)*(1+C7)-1)</f>
        <v>0</v>
      </c>
      <c r="D17" s="74">
        <f>((1+C17)*(1+D7)-1)</f>
        <v>0</v>
      </c>
      <c r="E17" s="74">
        <f t="shared" ref="E17:M17" si="4">((1+D17)*(1+E7)-1)</f>
        <v>0</v>
      </c>
      <c r="F17" s="74">
        <f t="shared" si="4"/>
        <v>0</v>
      </c>
      <c r="G17" s="74">
        <f t="shared" si="4"/>
        <v>0</v>
      </c>
      <c r="H17" s="74">
        <f t="shared" si="4"/>
        <v>0</v>
      </c>
      <c r="I17" s="74">
        <f t="shared" si="4"/>
        <v>0</v>
      </c>
      <c r="J17" s="74">
        <f t="shared" si="4"/>
        <v>0</v>
      </c>
      <c r="K17" s="74">
        <f t="shared" si="4"/>
        <v>0</v>
      </c>
      <c r="L17" s="74">
        <f t="shared" si="4"/>
        <v>0</v>
      </c>
      <c r="M17" s="74">
        <f t="shared" si="4"/>
        <v>0</v>
      </c>
      <c r="N17" s="72"/>
      <c r="AM17" s="84"/>
    </row>
    <row r="18" spans="1:39">
      <c r="A18" s="70" t="s">
        <v>132</v>
      </c>
      <c r="B18" s="72">
        <f>((1+M15)*(1+B10)-1)</f>
        <v>0</v>
      </c>
      <c r="C18" s="74">
        <f>((1+B18)*(1+C10)-1)</f>
        <v>0</v>
      </c>
      <c r="D18" s="74">
        <f t="shared" ref="D18:M18" si="5">((1+C18)*(1+D10)-1)</f>
        <v>0</v>
      </c>
      <c r="E18" s="74">
        <f t="shared" si="5"/>
        <v>0</v>
      </c>
      <c r="F18" s="74">
        <f t="shared" si="5"/>
        <v>0</v>
      </c>
      <c r="G18" s="74">
        <f t="shared" si="5"/>
        <v>0</v>
      </c>
      <c r="H18" s="74">
        <f t="shared" si="5"/>
        <v>0</v>
      </c>
      <c r="I18" s="74">
        <f t="shared" si="5"/>
        <v>0</v>
      </c>
      <c r="J18" s="74">
        <f t="shared" si="5"/>
        <v>0</v>
      </c>
      <c r="K18" s="74">
        <f t="shared" si="5"/>
        <v>0</v>
      </c>
      <c r="L18" s="74">
        <f t="shared" si="5"/>
        <v>0</v>
      </c>
      <c r="M18" s="74">
        <f t="shared" si="5"/>
        <v>0</v>
      </c>
      <c r="N18" s="72"/>
      <c r="AM18" s="84"/>
    </row>
    <row r="19" spans="1:39">
      <c r="A19" s="70" t="s">
        <v>127</v>
      </c>
      <c r="B19" s="72">
        <f>((1+M16)*(1+$B$5)-1)</f>
        <v>0.10054830033712081</v>
      </c>
      <c r="C19" s="74">
        <f>((1+B19)*(1+$B$5)-1)</f>
        <v>0.1049504935384693</v>
      </c>
      <c r="D19" s="74">
        <f t="shared" ref="D19:M19" si="6">((1+C19)*(1+$B$5)-1)</f>
        <v>0.10937029551262323</v>
      </c>
      <c r="E19" s="74">
        <f t="shared" si="6"/>
        <v>0.11380777669467368</v>
      </c>
      <c r="F19" s="74">
        <f t="shared" si="6"/>
        <v>0.11826300780145238</v>
      </c>
      <c r="G19" s="74">
        <f t="shared" si="6"/>
        <v>0.12273605983265812</v>
      </c>
      <c r="H19" s="74">
        <f t="shared" si="6"/>
        <v>0.12722700407198873</v>
      </c>
      <c r="I19" s="74">
        <f t="shared" si="6"/>
        <v>0.13173591208827662</v>
      </c>
      <c r="J19" s="74">
        <f t="shared" si="6"/>
        <v>0.13626285573662966</v>
      </c>
      <c r="K19" s="74">
        <f t="shared" si="6"/>
        <v>0.14080790715957625</v>
      </c>
      <c r="L19" s="74">
        <f t="shared" si="6"/>
        <v>0.14537113878821462</v>
      </c>
      <c r="M19" s="74">
        <f t="shared" si="6"/>
        <v>0.14995262334336745</v>
      </c>
      <c r="N19" s="72"/>
      <c r="AM19" s="84"/>
    </row>
    <row r="20" spans="1:39">
      <c r="A20" s="70" t="s">
        <v>131</v>
      </c>
      <c r="B20" s="72">
        <f>((1+M17)*(1+B8)-1)</f>
        <v>0</v>
      </c>
      <c r="C20" s="74">
        <f>((1+B20)*(1+C8)-1)</f>
        <v>0</v>
      </c>
      <c r="D20" s="74">
        <f t="shared" ref="D20:M20" si="7">((1+C20)*(1+D8)-1)</f>
        <v>0</v>
      </c>
      <c r="E20" s="74">
        <f t="shared" si="7"/>
        <v>0</v>
      </c>
      <c r="F20" s="74">
        <f t="shared" si="7"/>
        <v>0</v>
      </c>
      <c r="G20" s="74">
        <f t="shared" si="7"/>
        <v>0</v>
      </c>
      <c r="H20" s="74">
        <f t="shared" si="7"/>
        <v>0</v>
      </c>
      <c r="I20" s="74">
        <f t="shared" si="7"/>
        <v>0</v>
      </c>
      <c r="J20" s="74">
        <f t="shared" si="7"/>
        <v>0</v>
      </c>
      <c r="K20" s="74">
        <f t="shared" si="7"/>
        <v>0</v>
      </c>
      <c r="L20" s="74">
        <f t="shared" si="7"/>
        <v>0</v>
      </c>
      <c r="M20" s="74">
        <f t="shared" si="7"/>
        <v>0</v>
      </c>
      <c r="N20" s="72"/>
      <c r="AM20" s="84"/>
    </row>
    <row r="21" spans="1:39">
      <c r="A21" s="70" t="s">
        <v>132</v>
      </c>
      <c r="B21" s="72">
        <f>((1+M18)*(1+B11)-1)</f>
        <v>0</v>
      </c>
      <c r="C21" s="74">
        <f>((1+B21)*(1+C11)-1)</f>
        <v>0</v>
      </c>
      <c r="D21" s="74">
        <f t="shared" ref="D21:M21" si="8">((1+C21)*(1+D11)-1)</f>
        <v>0</v>
      </c>
      <c r="E21" s="74">
        <f t="shared" si="8"/>
        <v>0</v>
      </c>
      <c r="F21" s="74">
        <f t="shared" si="8"/>
        <v>0</v>
      </c>
      <c r="G21" s="74">
        <f t="shared" si="8"/>
        <v>0</v>
      </c>
      <c r="H21" s="74">
        <f t="shared" si="8"/>
        <v>0</v>
      </c>
      <c r="I21" s="74">
        <f t="shared" si="8"/>
        <v>0</v>
      </c>
      <c r="J21" s="74">
        <f t="shared" si="8"/>
        <v>0</v>
      </c>
      <c r="K21" s="74">
        <f t="shared" si="8"/>
        <v>0</v>
      </c>
      <c r="L21" s="74">
        <f t="shared" si="8"/>
        <v>0</v>
      </c>
      <c r="M21" s="74">
        <f t="shared" si="8"/>
        <v>0</v>
      </c>
      <c r="N21" s="72"/>
      <c r="AM21" s="84"/>
    </row>
    <row r="22" spans="1:39">
      <c r="A22" s="70"/>
      <c r="B22" s="72"/>
      <c r="C22" s="73"/>
      <c r="D22" s="72"/>
      <c r="E22" s="72"/>
      <c r="F22" s="72"/>
      <c r="G22" s="72"/>
      <c r="H22" s="72"/>
      <c r="I22" s="72"/>
      <c r="J22" s="72"/>
      <c r="K22" s="72"/>
      <c r="L22" s="72"/>
      <c r="M22" s="72"/>
      <c r="N22" s="72"/>
      <c r="AM22" s="84"/>
    </row>
    <row r="23" spans="1:39">
      <c r="A23" s="70" t="s">
        <v>140</v>
      </c>
      <c r="B23" s="73"/>
      <c r="C23" s="73"/>
      <c r="D23" s="73"/>
      <c r="E23" s="36" t="s">
        <v>153</v>
      </c>
      <c r="F23" s="71"/>
      <c r="G23" s="71"/>
      <c r="AM23" s="84"/>
    </row>
    <row r="24" spans="1:39">
      <c r="A24" s="70" t="s">
        <v>129</v>
      </c>
      <c r="B24" s="74"/>
      <c r="C24" s="73"/>
      <c r="D24" s="73"/>
      <c r="F24" s="71"/>
      <c r="G24" s="71"/>
      <c r="AM24" s="84"/>
    </row>
    <row r="25" spans="1:39">
      <c r="A25" s="69" t="str">
        <f>Ingresos!$C$78</f>
        <v>No aplica</v>
      </c>
      <c r="B25" s="67">
        <f>((Ingresos!$E78*(1+B$14))*(Ingresos!$E37*(1+B$13)))+((Ingresos!$F78*(1+B$14))*(Ingresos!$F37*(1+B$13)))</f>
        <v>0</v>
      </c>
      <c r="C25" s="67">
        <f>((Ingresos!$E78*(1+C$14))*(Ingresos!$E37*(1+B$3)))+((Ingresos!$F78*(1+C$14))*(Ingresos!$F37*(1+B$3)))</f>
        <v>0</v>
      </c>
      <c r="D25" s="67">
        <f>((Ingresos!$E78*(1+D$14))*(Ingresos!$E37*(1+D$13)))+((Ingresos!$F78*(1+D$14))*(Ingresos!$F37*(1+D$13)))</f>
        <v>0</v>
      </c>
      <c r="E25" s="67">
        <f>((Ingresos!$E78*(1+E$14))*(Ingresos!$E37*(1+E$13)))+((Ingresos!$F78*(1+E$14))*(Ingresos!$F37*(1+E$13)))</f>
        <v>0</v>
      </c>
      <c r="F25" s="67">
        <f>((Ingresos!$E78*(1+F$14))*(Ingresos!$E37*(1+F$13)))+((Ingresos!$F78*(1+F$14))*(Ingresos!$F37*(1+F$13)))</f>
        <v>0</v>
      </c>
      <c r="G25" s="67">
        <f>((Ingresos!$E78*(1+G$14))*(Ingresos!$E37*(1+G$13)))+((Ingresos!$F78*(1+G$14))*(Ingresos!$F37*(1+G$13)))</f>
        <v>0</v>
      </c>
      <c r="H25" s="67">
        <f>((Ingresos!$E78*(1+H$14))*(Ingresos!$E37*(1+H$13)))+((Ingresos!$F78*(1+H$14))*(Ingresos!$F37*(1+H$13)))</f>
        <v>0</v>
      </c>
      <c r="I25" s="67">
        <f>((Ingresos!$E78*(1+I$14))*(Ingresos!$E37*(1+I$13)))+((Ingresos!$F78*(1+I$14))*(Ingresos!$F37*(1+I$13)))</f>
        <v>0</v>
      </c>
      <c r="J25" s="67">
        <f>((Ingresos!$E78*(1+J$14))*(Ingresos!$E37*(1+J$13)))+((Ingresos!$F78*(1+J$14))*(Ingresos!$F37*(1+J$13)))</f>
        <v>0</v>
      </c>
      <c r="K25" s="67">
        <f>((Ingresos!$E78*(1+K$14))*(Ingresos!$E37*(1+K$13)))+((Ingresos!$F78*(1+K$14))*(Ingresos!$F37*(1+K$13)))</f>
        <v>0</v>
      </c>
      <c r="L25" s="67">
        <f>((Ingresos!$E78*(1+L$14))*(Ingresos!$E37*(1+L$13)))+((Ingresos!$F78*(1+L$14))*(Ingresos!$F37*(1+L$13)))</f>
        <v>0</v>
      </c>
      <c r="M25" s="67">
        <f>((Ingresos!$E78*(1+M$14))*(Ingresos!$E37*(1+M$13)))+((Ingresos!$F78*(1+M$14))*(Ingresos!$F37*(1+M$13)))</f>
        <v>0</v>
      </c>
      <c r="AM25" s="84"/>
    </row>
    <row r="26" spans="1:39">
      <c r="A26" s="69" t="str">
        <f>Ingresos!$C$79</f>
        <v>No aplica</v>
      </c>
      <c r="B26" s="67">
        <f>((Ingresos!$E79*(1+B$14))*(Ingresos!$E38*(1+B$13)))+((Ingresos!$F79*(1+B$14))*(Ingresos!$F38*(1+B$13)))</f>
        <v>0</v>
      </c>
      <c r="C26" s="67">
        <f>((Ingresos!$E79*(1+C$14))*(Ingresos!$E38*(1+B$3)))+((Ingresos!$F79*(1+C$14))*(Ingresos!$F38*(1+B$3)))</f>
        <v>0</v>
      </c>
      <c r="D26" s="67">
        <f>((Ingresos!$E79*(1+D$14))*(Ingresos!$E38*(1+D$13)))+((Ingresos!$F79*(1+D$14))*(Ingresos!$F38*(1+D$13)))</f>
        <v>0</v>
      </c>
      <c r="E26" s="67">
        <f>((Ingresos!$E79*(1+E$14))*(Ingresos!$E38*(1+E$13)))+((Ingresos!$F79*(1+E$14))*(Ingresos!$F38*(1+E$13)))</f>
        <v>0</v>
      </c>
      <c r="F26" s="67">
        <f>((Ingresos!$E79*(1+F$14))*(Ingresos!$E38*(1+F$13)))+((Ingresos!$F79*(1+F$14))*(Ingresos!$F38*(1+F$13)))</f>
        <v>0</v>
      </c>
      <c r="G26" s="67">
        <f>((Ingresos!$E79*(1+G$14))*(Ingresos!$E38*(1+G$13)))+((Ingresos!$F79*(1+G$14))*(Ingresos!$F38*(1+G$13)))</f>
        <v>0</v>
      </c>
      <c r="H26" s="67">
        <f>((Ingresos!$E79*(1+H$14))*(Ingresos!$E38*(1+H$13)))+((Ingresos!$F79*(1+H$14))*(Ingresos!$F38*(1+H$13)))</f>
        <v>0</v>
      </c>
      <c r="I26" s="67">
        <f>((Ingresos!$E79*(1+I$14))*(Ingresos!$E38*(1+I$13)))+((Ingresos!$F79*(1+I$14))*(Ingresos!$F38*(1+I$13)))</f>
        <v>0</v>
      </c>
      <c r="J26" s="67">
        <f>((Ingresos!$E79*(1+J$14))*(Ingresos!$E38*(1+J$13)))+((Ingresos!$F79*(1+J$14))*(Ingresos!$F38*(1+J$13)))</f>
        <v>0</v>
      </c>
      <c r="K26" s="67">
        <f>((Ingresos!$E79*(1+K$14))*(Ingresos!$E38*(1+K$13)))+((Ingresos!$F79*(1+K$14))*(Ingresos!$F38*(1+K$13)))</f>
        <v>0</v>
      </c>
      <c r="L26" s="67">
        <f>((Ingresos!$E79*(1+L$14))*(Ingresos!$E38*(1+L$13)))+((Ingresos!$F79*(1+L$14))*(Ingresos!$F38*(1+L$13)))</f>
        <v>0</v>
      </c>
      <c r="M26" s="67">
        <f>((Ingresos!$E79*(1+M$14))*(Ingresos!$E38*(1+M$13)))+((Ingresos!$F79*(1+M$14))*(Ingresos!$F38*(1+M$13)))</f>
        <v>0</v>
      </c>
      <c r="AM26" s="84"/>
    </row>
    <row r="27" spans="1:39">
      <c r="A27" s="69" t="str">
        <f>Ingresos!$C$80</f>
        <v>No aplica</v>
      </c>
      <c r="B27" s="67">
        <f>((Ingresos!$E80*(1+B$14))*(Ingresos!$E39*(1+B$13)))+((Ingresos!$F80*(1+B$14))*(Ingresos!$F39*(1+B$13)))</f>
        <v>0</v>
      </c>
      <c r="C27" s="67">
        <f>((Ingresos!$E80*(1+C$14))*(Ingresos!$E39*(1+B$3)))+((Ingresos!$F80*(1+C$14))*(Ingresos!$F39*(1+B$3)))</f>
        <v>0</v>
      </c>
      <c r="D27" s="67">
        <f>((Ingresos!$E80*(1+D$14))*(Ingresos!$E39*(1+D$13)))+((Ingresos!$F80*(1+D$14))*(Ingresos!$F39*(1+D$13)))</f>
        <v>0</v>
      </c>
      <c r="E27" s="67">
        <f>((Ingresos!$E80*(1+E$14))*(Ingresos!$E39*(1+E$13)))+((Ingresos!$F80*(1+E$14))*(Ingresos!$F39*(1+E$13)))</f>
        <v>0</v>
      </c>
      <c r="F27" s="67">
        <f>((Ingresos!$E80*(1+F$14))*(Ingresos!$E39*(1+F$13)))+((Ingresos!$F80*(1+F$14))*(Ingresos!$F39*(1+F$13)))</f>
        <v>0</v>
      </c>
      <c r="G27" s="67">
        <f>((Ingresos!$E80*(1+G$14))*(Ingresos!$E39*(1+G$13)))+((Ingresos!$F80*(1+G$14))*(Ingresos!$F39*(1+G$13)))</f>
        <v>0</v>
      </c>
      <c r="H27" s="67">
        <f>((Ingresos!$E80*(1+H$14))*(Ingresos!$E39*(1+H$13)))+((Ingresos!$F80*(1+H$14))*(Ingresos!$F39*(1+H$13)))</f>
        <v>0</v>
      </c>
      <c r="I27" s="67">
        <f>((Ingresos!$E80*(1+I$14))*(Ingresos!$E39*(1+I$13)))+((Ingresos!$F80*(1+I$14))*(Ingresos!$F39*(1+I$13)))</f>
        <v>0</v>
      </c>
      <c r="J27" s="67">
        <f>((Ingresos!$E80*(1+J$14))*(Ingresos!$E39*(1+J$13)))+((Ingresos!$F80*(1+J$14))*(Ingresos!$F39*(1+J$13)))</f>
        <v>0</v>
      </c>
      <c r="K27" s="67">
        <f>((Ingresos!$E80*(1+K$14))*(Ingresos!$E39*(1+K$13)))+((Ingresos!$F80*(1+K$14))*(Ingresos!$F39*(1+K$13)))</f>
        <v>0</v>
      </c>
      <c r="L27" s="67">
        <f>((Ingresos!$E80*(1+L$14))*(Ingresos!$E39*(1+L$13)))+((Ingresos!$F80*(1+L$14))*(Ingresos!$F39*(1+L$13)))</f>
        <v>0</v>
      </c>
      <c r="M27" s="67">
        <f>((Ingresos!$E80*(1+M$14))*(Ingresos!$E39*(1+M$13)))+((Ingresos!$F80*(1+M$14))*(Ingresos!$F39*(1+M$13)))</f>
        <v>0</v>
      </c>
      <c r="AM27" s="84"/>
    </row>
    <row r="28" spans="1:39">
      <c r="A28" s="69" t="str">
        <f>Ingresos!$C$81</f>
        <v>No aplica</v>
      </c>
      <c r="B28" s="67">
        <f>((Ingresos!$E81*(1+B$14))*(Ingresos!$E40*(1+B$13)))+((Ingresos!$F81*(1+B$14))*(Ingresos!$F40*(1+B$13)))</f>
        <v>0</v>
      </c>
      <c r="C28" s="67">
        <f>((Ingresos!$E81*(1+C$14))*(Ingresos!$E40*(1+B$3)))+((Ingresos!$F81*(1+C$14))*(Ingresos!$F40*(1+B$3)))</f>
        <v>0</v>
      </c>
      <c r="D28" s="67">
        <f>((Ingresos!$E81*(1+D$14))*(Ingresos!$E40*(1+D$13)))+((Ingresos!$F81*(1+D$14))*(Ingresos!$F40*(1+D$13)))</f>
        <v>0</v>
      </c>
      <c r="E28" s="67">
        <f>((Ingresos!$E81*(1+E$14))*(Ingresos!$E40*(1+E$13)))+((Ingresos!$F81*(1+E$14))*(Ingresos!$F40*(1+E$13)))</f>
        <v>0</v>
      </c>
      <c r="F28" s="67">
        <f>((Ingresos!$E81*(1+F$14))*(Ingresos!$E40*(1+F$13)))+((Ingresos!$F81*(1+F$14))*(Ingresos!$F40*(1+F$13)))</f>
        <v>0</v>
      </c>
      <c r="G28" s="67">
        <f>((Ingresos!$E81*(1+G$14))*(Ingresos!$E40*(1+G$13)))+((Ingresos!$F81*(1+G$14))*(Ingresos!$F40*(1+G$13)))</f>
        <v>0</v>
      </c>
      <c r="H28" s="67">
        <f>((Ingresos!$E81*(1+H$14))*(Ingresos!$E40*(1+H$13)))+((Ingresos!$F81*(1+H$14))*(Ingresos!$F40*(1+H$13)))</f>
        <v>0</v>
      </c>
      <c r="I28" s="67">
        <f>((Ingresos!$E81*(1+I$14))*(Ingresos!$E40*(1+I$13)))+((Ingresos!$F81*(1+I$14))*(Ingresos!$F40*(1+I$13)))</f>
        <v>0</v>
      </c>
      <c r="J28" s="67">
        <f>((Ingresos!$E81*(1+J$14))*(Ingresos!$E40*(1+J$13)))+((Ingresos!$F81*(1+J$14))*(Ingresos!$F40*(1+J$13)))</f>
        <v>0</v>
      </c>
      <c r="K28" s="67">
        <f>((Ingresos!$E81*(1+K$14))*(Ingresos!$E40*(1+K$13)))+((Ingresos!$F81*(1+K$14))*(Ingresos!$F40*(1+K$13)))</f>
        <v>0</v>
      </c>
      <c r="L28" s="67">
        <f>((Ingresos!$E81*(1+L$14))*(Ingresos!$E40*(1+L$13)))+((Ingresos!$F81*(1+L$14))*(Ingresos!$F40*(1+L$13)))</f>
        <v>0</v>
      </c>
      <c r="M28" s="67">
        <f>((Ingresos!$E81*(1+M$14))*(Ingresos!$E40*(1+M$13)))+((Ingresos!$F81*(1+M$14))*(Ingresos!$F40*(1+M$13)))</f>
        <v>0</v>
      </c>
      <c r="AM28" s="84"/>
    </row>
    <row r="29" spans="1:39">
      <c r="A29" s="69" t="str">
        <f>Ingresos!$C$82</f>
        <v>No aplica</v>
      </c>
      <c r="B29" s="67">
        <f>((Ingresos!$E82*(1+B$14))*(Ingresos!$E41*(1+B$13)))+((Ingresos!$F82*(1+B$14))*(Ingresos!$F41*(1+B$13)))</f>
        <v>0</v>
      </c>
      <c r="C29" s="67">
        <f>((Ingresos!$E82*(1+C$14))*(Ingresos!$E41*(1+B$3)))+((Ingresos!$F82*(1+C$14))*(Ingresos!$F41*(1+B$3)))</f>
        <v>0</v>
      </c>
      <c r="D29" s="67">
        <f>((Ingresos!$E82*(1+D$14))*(Ingresos!$E41*(1+D$13)))+((Ingresos!$F82*(1+D$14))*(Ingresos!$F41*(1+D$13)))</f>
        <v>0</v>
      </c>
      <c r="E29" s="67">
        <f>((Ingresos!$E82*(1+E$14))*(Ingresos!$E41*(1+E$13)))+((Ingresos!$F82*(1+E$14))*(Ingresos!$F41*(1+E$13)))</f>
        <v>0</v>
      </c>
      <c r="F29" s="67">
        <f>((Ingresos!$E82*(1+F$14))*(Ingresos!$E41*(1+F$13)))+((Ingresos!$F82*(1+F$14))*(Ingresos!$F41*(1+F$13)))</f>
        <v>0</v>
      </c>
      <c r="G29" s="67">
        <f>((Ingresos!$E82*(1+G$14))*(Ingresos!$E41*(1+G$13)))+((Ingresos!$F82*(1+G$14))*(Ingresos!$F41*(1+G$13)))</f>
        <v>0</v>
      </c>
      <c r="H29" s="67">
        <f>((Ingresos!$E82*(1+H$14))*(Ingresos!$E41*(1+H$13)))+((Ingresos!$F82*(1+H$14))*(Ingresos!$F41*(1+H$13)))</f>
        <v>0</v>
      </c>
      <c r="I29" s="67">
        <f>((Ingresos!$E82*(1+I$14))*(Ingresos!$E41*(1+I$13)))+((Ingresos!$F82*(1+I$14))*(Ingresos!$F41*(1+I$13)))</f>
        <v>0</v>
      </c>
      <c r="J29" s="67">
        <f>((Ingresos!$E82*(1+J$14))*(Ingresos!$E41*(1+J$13)))+((Ingresos!$F82*(1+J$14))*(Ingresos!$F41*(1+J$13)))</f>
        <v>0</v>
      </c>
      <c r="K29" s="67">
        <f>((Ingresos!$E82*(1+K$14))*(Ingresos!$E41*(1+K$13)))+((Ingresos!$F82*(1+K$14))*(Ingresos!$F41*(1+K$13)))</f>
        <v>0</v>
      </c>
      <c r="L29" s="67">
        <f>((Ingresos!$E82*(1+L$14))*(Ingresos!$E41*(1+L$13)))+((Ingresos!$F82*(1+L$14))*(Ingresos!$F41*(1+L$13)))</f>
        <v>0</v>
      </c>
      <c r="M29" s="67">
        <f>((Ingresos!$E82*(1+M$14))*(Ingresos!$E41*(1+M$13)))+((Ingresos!$F82*(1+M$14))*(Ingresos!$F41*(1+M$13)))</f>
        <v>0</v>
      </c>
      <c r="AM29" s="84"/>
    </row>
    <row r="30" spans="1:39">
      <c r="A30" s="69" t="str">
        <f>Ingresos!$C$83</f>
        <v>No aplica</v>
      </c>
      <c r="B30" s="67">
        <f>((Ingresos!$E83*(1+B$14))*(Ingresos!$E42*(1+B$13)))+((Ingresos!$F83*(1+B$14))*(Ingresos!$F42*(1+B$13)))</f>
        <v>0</v>
      </c>
      <c r="C30" s="67">
        <f>((Ingresos!$E83*(1+C$14))*(Ingresos!$E42*(1+B$3)))+((Ingresos!$F83*(1+C$14))*(Ingresos!$F42*(1+B$3)))</f>
        <v>0</v>
      </c>
      <c r="D30" s="67">
        <f>((Ingresos!$E83*(1+D$14))*(Ingresos!$E42*(1+D$13)))+((Ingresos!$F83*(1+D$14))*(Ingresos!$F42*(1+D$13)))</f>
        <v>0</v>
      </c>
      <c r="E30" s="67">
        <f>((Ingresos!$E83*(1+E$14))*(Ingresos!$E42*(1+E$13)))+((Ingresos!$F83*(1+E$14))*(Ingresos!$F42*(1+E$13)))</f>
        <v>0</v>
      </c>
      <c r="F30" s="67">
        <f>((Ingresos!$E83*(1+F$14))*(Ingresos!$E42*(1+F$13)))+((Ingresos!$F83*(1+F$14))*(Ingresos!$F42*(1+F$13)))</f>
        <v>0</v>
      </c>
      <c r="G30" s="67">
        <f>((Ingresos!$E83*(1+G$14))*(Ingresos!$E42*(1+G$13)))+((Ingresos!$F83*(1+G$14))*(Ingresos!$F42*(1+G$13)))</f>
        <v>0</v>
      </c>
      <c r="H30" s="67">
        <f>((Ingresos!$E83*(1+H$14))*(Ingresos!$E42*(1+H$13)))+((Ingresos!$F83*(1+H$14))*(Ingresos!$F42*(1+H$13)))</f>
        <v>0</v>
      </c>
      <c r="I30" s="67">
        <f>((Ingresos!$E83*(1+I$14))*(Ingresos!$E42*(1+I$13)))+((Ingresos!$F83*(1+I$14))*(Ingresos!$F42*(1+I$13)))</f>
        <v>0</v>
      </c>
      <c r="J30" s="67">
        <f>((Ingresos!$E83*(1+J$14))*(Ingresos!$E42*(1+J$13)))+((Ingresos!$F83*(1+J$14))*(Ingresos!$F42*(1+J$13)))</f>
        <v>0</v>
      </c>
      <c r="K30" s="67">
        <f>((Ingresos!$E83*(1+K$14))*(Ingresos!$E42*(1+K$13)))+((Ingresos!$F83*(1+K$14))*(Ingresos!$F42*(1+K$13)))</f>
        <v>0</v>
      </c>
      <c r="L30" s="67">
        <f>((Ingresos!$E83*(1+L$14))*(Ingresos!$E42*(1+L$13)))+((Ingresos!$F83*(1+L$14))*(Ingresos!$F42*(1+L$13)))</f>
        <v>0</v>
      </c>
      <c r="M30" s="67">
        <f>((Ingresos!$E83*(1+M$14))*(Ingresos!$E42*(1+M$13)))+((Ingresos!$F83*(1+M$14))*(Ingresos!$F42*(1+M$13)))</f>
        <v>0</v>
      </c>
      <c r="AM30" s="84"/>
    </row>
    <row r="31" spans="1:39">
      <c r="A31" s="69" t="str">
        <f>Ingresos!$C$84</f>
        <v>No aplica</v>
      </c>
      <c r="B31" s="67">
        <f>((Ingresos!$E84*(1+B$14))*(Ingresos!$E43*(1+B$13)))+((Ingresos!$F84*(1+B$14))*(Ingresos!$F43*(1+B$13)))</f>
        <v>0</v>
      </c>
      <c r="C31" s="67">
        <f>((Ingresos!$E84*(1+C$14))*(Ingresos!$E43*(1+B$3)))+((Ingresos!$F84*(1+C$14))*(Ingresos!$F43*(1+B$3)))</f>
        <v>0</v>
      </c>
      <c r="D31" s="67">
        <f>((Ingresos!$E84*(1+D$14))*(Ingresos!$E43*(1+D$13)))+((Ingresos!$F84*(1+D$14))*(Ingresos!$F43*(1+D$13)))</f>
        <v>0</v>
      </c>
      <c r="E31" s="67">
        <f>((Ingresos!$E84*(1+E$14))*(Ingresos!$E43*(1+E$13)))+((Ingresos!$F84*(1+E$14))*(Ingresos!$F43*(1+E$13)))</f>
        <v>0</v>
      </c>
      <c r="F31" s="67">
        <f>((Ingresos!$E84*(1+F$14))*(Ingresos!$E43*(1+F$13)))+((Ingresos!$F84*(1+F$14))*(Ingresos!$F43*(1+F$13)))</f>
        <v>0</v>
      </c>
      <c r="G31" s="67">
        <f>((Ingresos!$E84*(1+G$14))*(Ingresos!$E43*(1+G$13)))+((Ingresos!$F84*(1+G$14))*(Ingresos!$F43*(1+G$13)))</f>
        <v>0</v>
      </c>
      <c r="H31" s="67">
        <f>((Ingresos!$E84*(1+H$14))*(Ingresos!$E43*(1+H$13)))+((Ingresos!$F84*(1+H$14))*(Ingresos!$F43*(1+H$13)))</f>
        <v>0</v>
      </c>
      <c r="I31" s="67">
        <f>((Ingresos!$E84*(1+I$14))*(Ingresos!$E43*(1+I$13)))+((Ingresos!$F84*(1+I$14))*(Ingresos!$F43*(1+I$13)))</f>
        <v>0</v>
      </c>
      <c r="J31" s="67">
        <f>((Ingresos!$E84*(1+J$14))*(Ingresos!$E43*(1+J$13)))+((Ingresos!$F84*(1+J$14))*(Ingresos!$F43*(1+J$13)))</f>
        <v>0</v>
      </c>
      <c r="K31" s="67">
        <f>((Ingresos!$E84*(1+K$14))*(Ingresos!$E43*(1+K$13)))+((Ingresos!$F84*(1+K$14))*(Ingresos!$F43*(1+K$13)))</f>
        <v>0</v>
      </c>
      <c r="L31" s="67">
        <f>((Ingresos!$E84*(1+L$14))*(Ingresos!$E43*(1+L$13)))+((Ingresos!$F84*(1+L$14))*(Ingresos!$F43*(1+L$13)))</f>
        <v>0</v>
      </c>
      <c r="M31" s="67">
        <f>((Ingresos!$E84*(1+M$14))*(Ingresos!$E43*(1+M$13)))+((Ingresos!$F84*(1+M$14))*(Ingresos!$F43*(1+M$13)))</f>
        <v>0</v>
      </c>
      <c r="AM31" s="84"/>
    </row>
    <row r="32" spans="1:39">
      <c r="A32" s="69" t="str">
        <f>Ingresos!$C$85</f>
        <v>No aplica</v>
      </c>
      <c r="B32" s="67">
        <f>((Ingresos!$E85*(1+B$14))*(Ingresos!$E44*(1+B$13)))+((Ingresos!$F85*(1+B$14))*(Ingresos!$F44*(1+B$13)))</f>
        <v>0</v>
      </c>
      <c r="C32" s="67">
        <f>((Ingresos!$E85*(1+C$14))*(Ingresos!$E44*(1+B$3)))+((Ingresos!$F85*(1+C$14))*(Ingresos!$F44*(1+B$3)))</f>
        <v>0</v>
      </c>
      <c r="D32" s="67">
        <f>((Ingresos!$E85*(1+D$14))*(Ingresos!$E44*(1+D$13)))+((Ingresos!$F85*(1+D$14))*(Ingresos!$F44*(1+D$13)))</f>
        <v>0</v>
      </c>
      <c r="E32" s="67">
        <f>((Ingresos!$E85*(1+E$14))*(Ingresos!$E44*(1+E$13)))+((Ingresos!$F85*(1+E$14))*(Ingresos!$F44*(1+E$13)))</f>
        <v>0</v>
      </c>
      <c r="F32" s="67">
        <f>((Ingresos!$E85*(1+F$14))*(Ingresos!$E44*(1+F$13)))+((Ingresos!$F85*(1+F$14))*(Ingresos!$F44*(1+F$13)))</f>
        <v>0</v>
      </c>
      <c r="G32" s="67">
        <f>((Ingresos!$E85*(1+G$14))*(Ingresos!$E44*(1+G$13)))+((Ingresos!$F85*(1+G$14))*(Ingresos!$F44*(1+G$13)))</f>
        <v>0</v>
      </c>
      <c r="H32" s="67">
        <f>((Ingresos!$E85*(1+H$14))*(Ingresos!$E44*(1+H$13)))+((Ingresos!$F85*(1+H$14))*(Ingresos!$F44*(1+H$13)))</f>
        <v>0</v>
      </c>
      <c r="I32" s="67">
        <f>((Ingresos!$E85*(1+I$14))*(Ingresos!$E44*(1+I$13)))+((Ingresos!$F85*(1+I$14))*(Ingresos!$F44*(1+I$13)))</f>
        <v>0</v>
      </c>
      <c r="J32" s="67">
        <f>((Ingresos!$E85*(1+J$14))*(Ingresos!$E44*(1+J$13)))+((Ingresos!$F85*(1+J$14))*(Ingresos!$F44*(1+J$13)))</f>
        <v>0</v>
      </c>
      <c r="K32" s="67">
        <f>((Ingresos!$E85*(1+K$14))*(Ingresos!$E44*(1+K$13)))+((Ingresos!$F85*(1+K$14))*(Ingresos!$F44*(1+K$13)))</f>
        <v>0</v>
      </c>
      <c r="L32" s="67">
        <f>((Ingresos!$E85*(1+L$14))*(Ingresos!$E44*(1+L$13)))+((Ingresos!$F85*(1+L$14))*(Ingresos!$F44*(1+L$13)))</f>
        <v>0</v>
      </c>
      <c r="M32" s="67">
        <f>((Ingresos!$E85*(1+M$14))*(Ingresos!$E44*(1+M$13)))+((Ingresos!$F85*(1+M$14))*(Ingresos!$F44*(1+M$13)))</f>
        <v>0</v>
      </c>
      <c r="AM32" s="84"/>
    </row>
    <row r="33" spans="1:39">
      <c r="A33" s="69" t="str">
        <f>Ingresos!$C$86</f>
        <v>No aplica</v>
      </c>
      <c r="B33" s="67">
        <f>((Ingresos!$E86*(1+B$14))*(Ingresos!$E45*(1+B$13)))+((Ingresos!$F86*(1+B$14))*(Ingresos!$F45*(1+B$13)))</f>
        <v>0</v>
      </c>
      <c r="C33" s="67">
        <f>((Ingresos!$E86*(1+C$14))*(Ingresos!$E45*(1+B$3)))+((Ingresos!$F86*(1+C$14))*(Ingresos!$F45*(1+B$3)))</f>
        <v>0</v>
      </c>
      <c r="D33" s="67">
        <f>((Ingresos!$E86*(1+D$14))*(Ingresos!$E45*(1+D$13)))+((Ingresos!$F86*(1+D$14))*(Ingresos!$F45*(1+D$13)))</f>
        <v>0</v>
      </c>
      <c r="E33" s="67">
        <f>((Ingresos!$E86*(1+E$14))*(Ingresos!$E45*(1+E$13)))+((Ingresos!$F86*(1+E$14))*(Ingresos!$F45*(1+E$13)))</f>
        <v>0</v>
      </c>
      <c r="F33" s="67">
        <f>((Ingresos!$E86*(1+F$14))*(Ingresos!$E45*(1+F$13)))+((Ingresos!$F86*(1+F$14))*(Ingresos!$F45*(1+F$13)))</f>
        <v>0</v>
      </c>
      <c r="G33" s="67">
        <f>((Ingresos!$E86*(1+G$14))*(Ingresos!$E45*(1+G$13)))+((Ingresos!$F86*(1+G$14))*(Ingresos!$F45*(1+G$13)))</f>
        <v>0</v>
      </c>
      <c r="H33" s="67">
        <f>((Ingresos!$E86*(1+H$14))*(Ingresos!$E45*(1+H$13)))+((Ingresos!$F86*(1+H$14))*(Ingresos!$F45*(1+H$13)))</f>
        <v>0</v>
      </c>
      <c r="I33" s="67">
        <f>((Ingresos!$E86*(1+I$14))*(Ingresos!$E45*(1+I$13)))+((Ingresos!$F86*(1+I$14))*(Ingresos!$F45*(1+I$13)))</f>
        <v>0</v>
      </c>
      <c r="J33" s="67">
        <f>((Ingresos!$E86*(1+J$14))*(Ingresos!$E45*(1+J$13)))+((Ingresos!$F86*(1+J$14))*(Ingresos!$F45*(1+J$13)))</f>
        <v>0</v>
      </c>
      <c r="K33" s="67">
        <f>((Ingresos!$E86*(1+K$14))*(Ingresos!$E45*(1+K$13)))+((Ingresos!$F86*(1+K$14))*(Ingresos!$F45*(1+K$13)))</f>
        <v>0</v>
      </c>
      <c r="L33" s="67">
        <f>((Ingresos!$E86*(1+L$14))*(Ingresos!$E45*(1+L$13)))+((Ingresos!$F86*(1+L$14))*(Ingresos!$F45*(1+L$13)))</f>
        <v>0</v>
      </c>
      <c r="M33" s="67">
        <f>((Ingresos!$E86*(1+M$14))*(Ingresos!$E45*(1+M$13)))+((Ingresos!$F86*(1+M$14))*(Ingresos!$F45*(1+M$13)))</f>
        <v>0</v>
      </c>
      <c r="AM33" s="84"/>
    </row>
    <row r="34" spans="1:39">
      <c r="A34" s="69" t="str">
        <f>Ingresos!$C$87</f>
        <v>No aplica</v>
      </c>
      <c r="B34" s="67">
        <f>((Ingresos!$E87*(1+B$14))*(Ingresos!$E46*(1+B$13)))+((Ingresos!$F87*(1+B$14))*(Ingresos!$F46*(1+B$13)))</f>
        <v>0</v>
      </c>
      <c r="C34" s="67">
        <f>((Ingresos!$E87*(1+C$14))*(Ingresos!$E46*(1+B$3)))+((Ingresos!$F87*(1+C$14))*(Ingresos!$F46*(1+B$3)))</f>
        <v>0</v>
      </c>
      <c r="D34" s="67">
        <f>((Ingresos!$E87*(1+D$14))*(Ingresos!$E46*(1+D$13)))+((Ingresos!$F87*(1+D$14))*(Ingresos!$F46*(1+D$13)))</f>
        <v>0</v>
      </c>
      <c r="E34" s="67">
        <f>((Ingresos!$E87*(1+E$14))*(Ingresos!$E46*(1+E$13)))+((Ingresos!$F87*(1+E$14))*(Ingresos!$F46*(1+E$13)))</f>
        <v>0</v>
      </c>
      <c r="F34" s="67">
        <f>((Ingresos!$E87*(1+F$14))*(Ingresos!$E46*(1+F$13)))+((Ingresos!$F87*(1+F$14))*(Ingresos!$F46*(1+F$13)))</f>
        <v>0</v>
      </c>
      <c r="G34" s="67">
        <f>((Ingresos!$E87*(1+G$14))*(Ingresos!$E46*(1+G$13)))+((Ingresos!$F87*(1+G$14))*(Ingresos!$F46*(1+G$13)))</f>
        <v>0</v>
      </c>
      <c r="H34" s="67">
        <f>((Ingresos!$E87*(1+H$14))*(Ingresos!$E46*(1+H$13)))+((Ingresos!$F87*(1+H$14))*(Ingresos!$F46*(1+H$13)))</f>
        <v>0</v>
      </c>
      <c r="I34" s="67">
        <f>((Ingresos!$E87*(1+I$14))*(Ingresos!$E46*(1+I$13)))+((Ingresos!$F87*(1+I$14))*(Ingresos!$F46*(1+I$13)))</f>
        <v>0</v>
      </c>
      <c r="J34" s="67">
        <f>((Ingresos!$E87*(1+J$14))*(Ingresos!$E46*(1+J$13)))+((Ingresos!$F87*(1+J$14))*(Ingresos!$F46*(1+J$13)))</f>
        <v>0</v>
      </c>
      <c r="K34" s="67">
        <f>((Ingresos!$E87*(1+K$14))*(Ingresos!$E46*(1+K$13)))+((Ingresos!$F87*(1+K$14))*(Ingresos!$F46*(1+K$13)))</f>
        <v>0</v>
      </c>
      <c r="L34" s="67">
        <f>((Ingresos!$E87*(1+L$14))*(Ingresos!$E46*(1+L$13)))+((Ingresos!$F87*(1+L$14))*(Ingresos!$F46*(1+L$13)))</f>
        <v>0</v>
      </c>
      <c r="M34" s="67">
        <f>((Ingresos!$E87*(1+M$14))*(Ingresos!$E46*(1+M$13)))+((Ingresos!$F87*(1+M$14))*(Ingresos!$F46*(1+M$13)))</f>
        <v>0</v>
      </c>
      <c r="AM34" s="84"/>
    </row>
    <row r="35" spans="1:39" s="79" customFormat="1">
      <c r="A35" s="77" t="s">
        <v>133</v>
      </c>
      <c r="B35" s="78">
        <f>SUM(B25:B34)</f>
        <v>0</v>
      </c>
      <c r="C35" s="78">
        <f t="shared" ref="C35:M35" si="9">SUM(C25:C34)</f>
        <v>0</v>
      </c>
      <c r="D35" s="78">
        <f t="shared" si="9"/>
        <v>0</v>
      </c>
      <c r="E35" s="78">
        <f t="shared" si="9"/>
        <v>0</v>
      </c>
      <c r="F35" s="78">
        <f t="shared" si="9"/>
        <v>0</v>
      </c>
      <c r="G35" s="78">
        <f t="shared" si="9"/>
        <v>0</v>
      </c>
      <c r="H35" s="78">
        <f t="shared" si="9"/>
        <v>0</v>
      </c>
      <c r="I35" s="78">
        <f t="shared" si="9"/>
        <v>0</v>
      </c>
      <c r="J35" s="78">
        <f t="shared" si="9"/>
        <v>0</v>
      </c>
      <c r="K35" s="78">
        <f t="shared" si="9"/>
        <v>0</v>
      </c>
      <c r="L35" s="78">
        <f t="shared" si="9"/>
        <v>0</v>
      </c>
      <c r="M35" s="78">
        <f t="shared" si="9"/>
        <v>0</v>
      </c>
      <c r="AL35" s="36"/>
      <c r="AM35" s="84"/>
    </row>
    <row r="36" spans="1:39">
      <c r="A36" s="69" t="str">
        <f>Ingresos!$C$90</f>
        <v>Servicio 1</v>
      </c>
      <c r="B36" s="67">
        <f>((Ingresos!$E90*(1+B$14))*(Ingresos!$E49*(1+B$13)))+((Ingresos!$F90*(1+B$14))*(Ingresos!$F49*(1+B$13)))</f>
        <v>0</v>
      </c>
      <c r="C36" s="67">
        <f>((Ingresos!$E90*(1+C$14))*(Ingresos!$E49*(1+B$3)))+((Ingresos!$F90*(1+C$14))*(Ingresos!$F49*(1+B$3)))</f>
        <v>0</v>
      </c>
      <c r="D36" s="67">
        <f>((Ingresos!$E90*(1+D$14))*(Ingresos!$E49*(1+D$13)))+((Ingresos!$F90*(1+D$14))*(Ingresos!$F49*(1+D$13)))</f>
        <v>0</v>
      </c>
      <c r="E36" s="67">
        <f>((Ingresos!$E90*(1+E$14))*(Ingresos!$E49*(1+E$13)))+((Ingresos!$F90*(1+E$14))*(Ingresos!$F49*(1+E$13)))</f>
        <v>0</v>
      </c>
      <c r="F36" s="67">
        <f>((Ingresos!$E90*(1+F$14))*(Ingresos!$E49*(1+F$13)))+((Ingresos!$F90*(1+F$14))*(Ingresos!$F49*(1+F$13)))</f>
        <v>0</v>
      </c>
      <c r="G36" s="67">
        <f>((Ingresos!$E90*(1+G$14))*(Ingresos!$E49*(1+G$13)))+((Ingresos!$F90*(1+G$14))*(Ingresos!$F49*(1+G$13)))</f>
        <v>0</v>
      </c>
      <c r="H36" s="67">
        <f>((Ingresos!$E90*(1+H$14))*(Ingresos!$E49*(1+H$13)))+((Ingresos!$F90*(1+H$14))*(Ingresos!$F49*(1+H$13)))</f>
        <v>0</v>
      </c>
      <c r="I36" s="67">
        <f>((Ingresos!$E90*(1+I$14))*(Ingresos!$E49*(1+I$13)))+((Ingresos!$F90*(1+I$14))*(Ingresos!$F49*(1+I$13)))</f>
        <v>0</v>
      </c>
      <c r="J36" s="67">
        <f>((Ingresos!$E90*(1+J$14))*(Ingresos!$E49*(1+J$13)))+((Ingresos!$F90*(1+J$14))*(Ingresos!$F49*(1+J$13)))</f>
        <v>0</v>
      </c>
      <c r="K36" s="67">
        <f>((Ingresos!$E90*(1+K$14))*(Ingresos!$E49*(1+K$13)))+((Ingresos!$F90*(1+K$14))*(Ingresos!$F49*(1+K$13)))</f>
        <v>0</v>
      </c>
      <c r="L36" s="67">
        <f>((Ingresos!$E90*(1+L$14))*(Ingresos!$E49*(1+L$13)))+((Ingresos!$F90*(1+L$14))*(Ingresos!$F49*(1+L$13)))</f>
        <v>0</v>
      </c>
      <c r="M36" s="67">
        <f>((Ingresos!$E90*(1+M$14))*(Ingresos!$E49*(1+M$13)))+((Ingresos!$F90*(1+M$14))*(Ingresos!$F49*(1+M$13)))</f>
        <v>0</v>
      </c>
      <c r="AM36" s="84"/>
    </row>
    <row r="37" spans="1:39">
      <c r="A37" s="69" t="str">
        <f>Ingresos!$C$91</f>
        <v>No aplica</v>
      </c>
      <c r="B37" s="67">
        <f>((Ingresos!$E91*(1+B$14))*(Ingresos!$E50*(1+B$13)))+((Ingresos!$F91*(1+B$14))*(Ingresos!$F50*(1+B$13)))</f>
        <v>0</v>
      </c>
      <c r="C37" s="67">
        <f>((Ingresos!$E91*(1+C$14))*(Ingresos!$E50*(1+B$3)))+((Ingresos!$F91*(1+C$14))*(Ingresos!$F50*(1+B$3)))</f>
        <v>0</v>
      </c>
      <c r="D37" s="67">
        <f>((Ingresos!$E91*(1+D$14))*(Ingresos!$E50*(1+D$13)))+((Ingresos!$F91*(1+D$14))*(Ingresos!$F50*(1+D$13)))</f>
        <v>0</v>
      </c>
      <c r="E37" s="67">
        <f>((Ingresos!$E91*(1+E$14))*(Ingresos!$E50*(1+E$13)))+((Ingresos!$F91*(1+E$14))*(Ingresos!$F50*(1+E$13)))</f>
        <v>0</v>
      </c>
      <c r="F37" s="67">
        <f>((Ingresos!$E91*(1+F$14))*(Ingresos!$E50*(1+F$13)))+((Ingresos!$F91*(1+F$14))*(Ingresos!$F50*(1+F$13)))</f>
        <v>0</v>
      </c>
      <c r="G37" s="67">
        <f>((Ingresos!$E91*(1+G$14))*(Ingresos!$E50*(1+G$13)))+((Ingresos!$F91*(1+G$14))*(Ingresos!$F50*(1+G$13)))</f>
        <v>0</v>
      </c>
      <c r="H37" s="67">
        <f>((Ingresos!$E91*(1+H$14))*(Ingresos!$E50*(1+H$13)))+((Ingresos!$F91*(1+H$14))*(Ingresos!$F50*(1+H$13)))</f>
        <v>0</v>
      </c>
      <c r="I37" s="67">
        <f>((Ingresos!$E91*(1+I$14))*(Ingresos!$E50*(1+I$13)))+((Ingresos!$F91*(1+I$14))*(Ingresos!$F50*(1+I$13)))</f>
        <v>0</v>
      </c>
      <c r="J37" s="67">
        <f>((Ingresos!$E91*(1+J$14))*(Ingresos!$E50*(1+J$13)))+((Ingresos!$F91*(1+J$14))*(Ingresos!$F50*(1+J$13)))</f>
        <v>0</v>
      </c>
      <c r="K37" s="67">
        <f>((Ingresos!$E91*(1+K$14))*(Ingresos!$E50*(1+K$13)))+((Ingresos!$F91*(1+K$14))*(Ingresos!$F50*(1+K$13)))</f>
        <v>0</v>
      </c>
      <c r="L37" s="67">
        <f>((Ingresos!$E91*(1+L$14))*(Ingresos!$E50*(1+L$13)))+((Ingresos!$F91*(1+L$14))*(Ingresos!$F50*(1+L$13)))</f>
        <v>0</v>
      </c>
      <c r="M37" s="67">
        <f>((Ingresos!$E91*(1+M$14))*(Ingresos!$E50*(1+M$13)))+((Ingresos!$F91*(1+M$14))*(Ingresos!$F50*(1+M$13)))</f>
        <v>0</v>
      </c>
      <c r="AM37" s="84"/>
    </row>
    <row r="38" spans="1:39">
      <c r="A38" s="69" t="str">
        <f>Ingresos!$C$92</f>
        <v>No aplica</v>
      </c>
      <c r="B38" s="67">
        <f>((Ingresos!$E92*(1+B$14))*(Ingresos!$E51*(1+B$13)))+((Ingresos!$F92*(1+B$14))*(Ingresos!$F51*(1+B$13)))</f>
        <v>0</v>
      </c>
      <c r="C38" s="67">
        <f>((Ingresos!$E92*(1+C$14))*(Ingresos!$E51*(1+B$3)))+((Ingresos!$F92*(1+C$14))*(Ingresos!$F51*(1+B$3)))</f>
        <v>0</v>
      </c>
      <c r="D38" s="67">
        <f>((Ingresos!$E92*(1+D$14))*(Ingresos!$E51*(1+D$13)))+((Ingresos!$F92*(1+D$14))*(Ingresos!$F51*(1+D$13)))</f>
        <v>0</v>
      </c>
      <c r="E38" s="67">
        <f>((Ingresos!$E92*(1+E$14))*(Ingresos!$E51*(1+E$13)))+((Ingresos!$F92*(1+E$14))*(Ingresos!$F51*(1+E$13)))</f>
        <v>0</v>
      </c>
      <c r="F38" s="67">
        <f>((Ingresos!$E92*(1+F$14))*(Ingresos!$E51*(1+F$13)))+((Ingresos!$F92*(1+F$14))*(Ingresos!$F51*(1+F$13)))</f>
        <v>0</v>
      </c>
      <c r="G38" s="67">
        <f>((Ingresos!$E92*(1+G$14))*(Ingresos!$E51*(1+G$13)))+((Ingresos!$F92*(1+G$14))*(Ingresos!$F51*(1+G$13)))</f>
        <v>0</v>
      </c>
      <c r="H38" s="67">
        <f>((Ingresos!$E92*(1+H$14))*(Ingresos!$E51*(1+H$13)))+((Ingresos!$F92*(1+H$14))*(Ingresos!$F51*(1+H$13)))</f>
        <v>0</v>
      </c>
      <c r="I38" s="67">
        <f>((Ingresos!$E92*(1+I$14))*(Ingresos!$E51*(1+I$13)))+((Ingresos!$F92*(1+I$14))*(Ingresos!$F51*(1+I$13)))</f>
        <v>0</v>
      </c>
      <c r="J38" s="67">
        <f>((Ingresos!$E92*(1+J$14))*(Ingresos!$E51*(1+J$13)))+((Ingresos!$F92*(1+J$14))*(Ingresos!$F51*(1+J$13)))</f>
        <v>0</v>
      </c>
      <c r="K38" s="67">
        <f>((Ingresos!$E92*(1+K$14))*(Ingresos!$E51*(1+K$13)))+((Ingresos!$F92*(1+K$14))*(Ingresos!$F51*(1+K$13)))</f>
        <v>0</v>
      </c>
      <c r="L38" s="67">
        <f>((Ingresos!$E92*(1+L$14))*(Ingresos!$E51*(1+L$13)))+((Ingresos!$F92*(1+L$14))*(Ingresos!$F51*(1+L$13)))</f>
        <v>0</v>
      </c>
      <c r="M38" s="67">
        <f>((Ingresos!$E92*(1+M$14))*(Ingresos!$E51*(1+M$13)))+((Ingresos!$F92*(1+M$14))*(Ingresos!$F51*(1+M$13)))</f>
        <v>0</v>
      </c>
      <c r="AM38" s="84"/>
    </row>
    <row r="39" spans="1:39">
      <c r="A39" s="69" t="str">
        <f>Ingresos!$C$93</f>
        <v>No aplica</v>
      </c>
      <c r="B39" s="67">
        <f>((Ingresos!$E93*(1+B$14))*(Ingresos!$E52*(1+B$13)))+((Ingresos!$F93*(1+B$14))*(Ingresos!$F52*(1+B$13)))</f>
        <v>0</v>
      </c>
      <c r="C39" s="67">
        <f>((Ingresos!$E93*(1+C$14))*(Ingresos!$E52*(1+B$3)))+((Ingresos!$F93*(1+C$14))*(Ingresos!$F52*(1+B$3)))</f>
        <v>0</v>
      </c>
      <c r="D39" s="67">
        <f>((Ingresos!$E93*(1+D$14))*(Ingresos!$E52*(1+D$13)))+((Ingresos!$F93*(1+D$14))*(Ingresos!$F52*(1+D$13)))</f>
        <v>0</v>
      </c>
      <c r="E39" s="67">
        <f>((Ingresos!$E93*(1+E$14))*(Ingresos!$E52*(1+E$13)))+((Ingresos!$F93*(1+E$14))*(Ingresos!$F52*(1+E$13)))</f>
        <v>0</v>
      </c>
      <c r="F39" s="67">
        <f>((Ingresos!$E93*(1+F$14))*(Ingresos!$E52*(1+F$13)))+((Ingresos!$F93*(1+F$14))*(Ingresos!$F52*(1+F$13)))</f>
        <v>0</v>
      </c>
      <c r="G39" s="67">
        <f>((Ingresos!$E93*(1+G$14))*(Ingresos!$E52*(1+G$13)))+((Ingresos!$F93*(1+G$14))*(Ingresos!$F52*(1+G$13)))</f>
        <v>0</v>
      </c>
      <c r="H39" s="67">
        <f>((Ingresos!$E93*(1+H$14))*(Ingresos!$E52*(1+H$13)))+((Ingresos!$F93*(1+H$14))*(Ingresos!$F52*(1+H$13)))</f>
        <v>0</v>
      </c>
      <c r="I39" s="67">
        <f>((Ingresos!$E93*(1+I$14))*(Ingresos!$E52*(1+I$13)))+((Ingresos!$F93*(1+I$14))*(Ingresos!$F52*(1+I$13)))</f>
        <v>0</v>
      </c>
      <c r="J39" s="67">
        <f>((Ingresos!$E93*(1+J$14))*(Ingresos!$E52*(1+J$13)))+((Ingresos!$F93*(1+J$14))*(Ingresos!$F52*(1+J$13)))</f>
        <v>0</v>
      </c>
      <c r="K39" s="67">
        <f>((Ingresos!$E93*(1+K$14))*(Ingresos!$E52*(1+K$13)))+((Ingresos!$F93*(1+K$14))*(Ingresos!$F52*(1+K$13)))</f>
        <v>0</v>
      </c>
      <c r="L39" s="67">
        <f>((Ingresos!$E93*(1+L$14))*(Ingresos!$E52*(1+L$13)))+((Ingresos!$F93*(1+L$14))*(Ingresos!$F52*(1+L$13)))</f>
        <v>0</v>
      </c>
      <c r="M39" s="67">
        <f>((Ingresos!$E93*(1+M$14))*(Ingresos!$E52*(1+M$13)))+((Ingresos!$F93*(1+M$14))*(Ingresos!$F52*(1+M$13)))</f>
        <v>0</v>
      </c>
      <c r="AM39" s="84"/>
    </row>
    <row r="40" spans="1:39">
      <c r="A40" s="69" t="str">
        <f>Ingresos!$C$94</f>
        <v>No aplica</v>
      </c>
      <c r="B40" s="67">
        <f>((Ingresos!$E94*(1+B$14))*(Ingresos!$E53*(1+B$13)))+((Ingresos!$F94*(1+B$14))*(Ingresos!$F53*(1+B$13)))</f>
        <v>0</v>
      </c>
      <c r="C40" s="67">
        <f>((Ingresos!$E94*(1+C$14))*(Ingresos!$E53*(1+B$3)))+((Ingresos!$F94*(1+C$14))*(Ingresos!$F53*(1+B$3)))</f>
        <v>0</v>
      </c>
      <c r="D40" s="67">
        <f>((Ingresos!$E94*(1+D$14))*(Ingresos!$E53*(1+D$13)))+((Ingresos!$F94*(1+D$14))*(Ingresos!$F53*(1+D$13)))</f>
        <v>0</v>
      </c>
      <c r="E40" s="67">
        <f>((Ingresos!$E94*(1+E$14))*(Ingresos!$E53*(1+E$13)))+((Ingresos!$F94*(1+E$14))*(Ingresos!$F53*(1+E$13)))</f>
        <v>0</v>
      </c>
      <c r="F40" s="67">
        <f>((Ingresos!$E94*(1+F$14))*(Ingresos!$E53*(1+F$13)))+((Ingresos!$F94*(1+F$14))*(Ingresos!$F53*(1+F$13)))</f>
        <v>0</v>
      </c>
      <c r="G40" s="67">
        <f>((Ingresos!$E94*(1+G$14))*(Ingresos!$E53*(1+G$13)))+((Ingresos!$F94*(1+G$14))*(Ingresos!$F53*(1+G$13)))</f>
        <v>0</v>
      </c>
      <c r="H40" s="67">
        <f>((Ingresos!$E94*(1+H$14))*(Ingresos!$E53*(1+H$13)))+((Ingresos!$F94*(1+H$14))*(Ingresos!$F53*(1+H$13)))</f>
        <v>0</v>
      </c>
      <c r="I40" s="67">
        <f>((Ingresos!$E94*(1+I$14))*(Ingresos!$E53*(1+I$13)))+((Ingresos!$F94*(1+I$14))*(Ingresos!$F53*(1+I$13)))</f>
        <v>0</v>
      </c>
      <c r="J40" s="67">
        <f>((Ingresos!$E94*(1+J$14))*(Ingresos!$E53*(1+J$13)))+((Ingresos!$F94*(1+J$14))*(Ingresos!$F53*(1+J$13)))</f>
        <v>0</v>
      </c>
      <c r="K40" s="67">
        <f>((Ingresos!$E94*(1+K$14))*(Ingresos!$E53*(1+K$13)))+((Ingresos!$F94*(1+K$14))*(Ingresos!$F53*(1+K$13)))</f>
        <v>0</v>
      </c>
      <c r="L40" s="67">
        <f>((Ingresos!$E94*(1+L$14))*(Ingresos!$E53*(1+L$13)))+((Ingresos!$F94*(1+L$14))*(Ingresos!$F53*(1+L$13)))</f>
        <v>0</v>
      </c>
      <c r="M40" s="67">
        <f>((Ingresos!$E94*(1+M$14))*(Ingresos!$E53*(1+M$13)))+((Ingresos!$F94*(1+M$14))*(Ingresos!$F53*(1+M$13)))</f>
        <v>0</v>
      </c>
      <c r="AM40" s="84"/>
    </row>
    <row r="41" spans="1:39">
      <c r="A41" s="69" t="str">
        <f>Ingresos!$C$95</f>
        <v>No aplica</v>
      </c>
      <c r="B41" s="67">
        <f>((Ingresos!$E95*(1+B$14))*(Ingresos!$E54*(1+B$13)))+((Ingresos!$F95*(1+B$14))*(Ingresos!$F54*(1+B$13)))</f>
        <v>0</v>
      </c>
      <c r="C41" s="67">
        <f>((Ingresos!$E95*(1+C$14))*(Ingresos!$E54*(1+B$3)))+((Ingresos!$F95*(1+C$14))*(Ingresos!$F54*(1+B$3)))</f>
        <v>0</v>
      </c>
      <c r="D41" s="67">
        <f>((Ingresos!$E95*(1+D$14))*(Ingresos!$E54*(1+D$13)))+((Ingresos!$F95*(1+D$14))*(Ingresos!$F54*(1+D$13)))</f>
        <v>0</v>
      </c>
      <c r="E41" s="67">
        <f>((Ingresos!$E95*(1+E$14))*(Ingresos!$E54*(1+E$13)))+((Ingresos!$F95*(1+E$14))*(Ingresos!$F54*(1+E$13)))</f>
        <v>0</v>
      </c>
      <c r="F41" s="67">
        <f>((Ingresos!$E95*(1+F$14))*(Ingresos!$E54*(1+F$13)))+((Ingresos!$F95*(1+F$14))*(Ingresos!$F54*(1+F$13)))</f>
        <v>0</v>
      </c>
      <c r="G41" s="67">
        <f>((Ingresos!$E95*(1+G$14))*(Ingresos!$E54*(1+G$13)))+((Ingresos!$F95*(1+G$14))*(Ingresos!$F54*(1+G$13)))</f>
        <v>0</v>
      </c>
      <c r="H41" s="67">
        <f>((Ingresos!$E95*(1+H$14))*(Ingresos!$E54*(1+H$13)))+((Ingresos!$F95*(1+H$14))*(Ingresos!$F54*(1+H$13)))</f>
        <v>0</v>
      </c>
      <c r="I41" s="67">
        <f>((Ingresos!$E95*(1+I$14))*(Ingresos!$E54*(1+I$13)))+((Ingresos!$F95*(1+I$14))*(Ingresos!$F54*(1+I$13)))</f>
        <v>0</v>
      </c>
      <c r="J41" s="67">
        <f>((Ingresos!$E95*(1+J$14))*(Ingresos!$E54*(1+J$13)))+((Ingresos!$F95*(1+J$14))*(Ingresos!$F54*(1+J$13)))</f>
        <v>0</v>
      </c>
      <c r="K41" s="67">
        <f>((Ingresos!$E95*(1+K$14))*(Ingresos!$E54*(1+K$13)))+((Ingresos!$F95*(1+K$14))*(Ingresos!$F54*(1+K$13)))</f>
        <v>0</v>
      </c>
      <c r="L41" s="67">
        <f>((Ingresos!$E95*(1+L$14))*(Ingresos!$E54*(1+L$13)))+((Ingresos!$F95*(1+L$14))*(Ingresos!$F54*(1+L$13)))</f>
        <v>0</v>
      </c>
      <c r="M41" s="67">
        <f>((Ingresos!$E95*(1+M$14))*(Ingresos!$E54*(1+M$13)))+((Ingresos!$F95*(1+M$14))*(Ingresos!$F54*(1+M$13)))</f>
        <v>0</v>
      </c>
      <c r="AM41" s="84"/>
    </row>
    <row r="42" spans="1:39">
      <c r="A42" s="69" t="str">
        <f>Ingresos!$C$96</f>
        <v>No aplica</v>
      </c>
      <c r="B42" s="67">
        <f>((Ingresos!$E96*(1+B$14))*(Ingresos!$E55*(1+B$13)))+((Ingresos!$F96*(1+B$14))*(Ingresos!$F55*(1+B$13)))</f>
        <v>0</v>
      </c>
      <c r="C42" s="67">
        <f>((Ingresos!$E96*(1+C$14))*(Ingresos!$E55*(1+B$3)))+((Ingresos!$F96*(1+C$14))*(Ingresos!$F55*(1+B$3)))</f>
        <v>0</v>
      </c>
      <c r="D42" s="67">
        <f>((Ingresos!$E96*(1+D$14))*(Ingresos!$E55*(1+D$13)))+((Ingresos!$F96*(1+D$14))*(Ingresos!$F55*(1+D$13)))</f>
        <v>0</v>
      </c>
      <c r="E42" s="67">
        <f>((Ingresos!$E96*(1+E$14))*(Ingresos!$E55*(1+E$13)))+((Ingresos!$F96*(1+E$14))*(Ingresos!$F55*(1+E$13)))</f>
        <v>0</v>
      </c>
      <c r="F42" s="67">
        <f>((Ingresos!$E96*(1+F$14))*(Ingresos!$E55*(1+F$13)))+((Ingresos!$F96*(1+F$14))*(Ingresos!$F55*(1+F$13)))</f>
        <v>0</v>
      </c>
      <c r="G42" s="67">
        <f>((Ingresos!$E96*(1+G$14))*(Ingresos!$E55*(1+G$13)))+((Ingresos!$F96*(1+G$14))*(Ingresos!$F55*(1+G$13)))</f>
        <v>0</v>
      </c>
      <c r="H42" s="67">
        <f>((Ingresos!$E96*(1+H$14))*(Ingresos!$E55*(1+H$13)))+((Ingresos!$F96*(1+H$14))*(Ingresos!$F55*(1+H$13)))</f>
        <v>0</v>
      </c>
      <c r="I42" s="67">
        <f>((Ingresos!$E96*(1+I$14))*(Ingresos!$E55*(1+I$13)))+((Ingresos!$F96*(1+I$14))*(Ingresos!$F55*(1+I$13)))</f>
        <v>0</v>
      </c>
      <c r="J42" s="67">
        <f>((Ingresos!$E96*(1+J$14))*(Ingresos!$E55*(1+J$13)))+((Ingresos!$F96*(1+J$14))*(Ingresos!$F55*(1+J$13)))</f>
        <v>0</v>
      </c>
      <c r="K42" s="67">
        <f>((Ingresos!$E96*(1+K$14))*(Ingresos!$E55*(1+K$13)))+((Ingresos!$F96*(1+K$14))*(Ingresos!$F55*(1+K$13)))</f>
        <v>0</v>
      </c>
      <c r="L42" s="67">
        <f>((Ingresos!$E96*(1+L$14))*(Ingresos!$E55*(1+L$13)))+((Ingresos!$F96*(1+L$14))*(Ingresos!$F55*(1+L$13)))</f>
        <v>0</v>
      </c>
      <c r="M42" s="67">
        <f>((Ingresos!$E96*(1+M$14))*(Ingresos!$E55*(1+M$13)))+((Ingresos!$F96*(1+M$14))*(Ingresos!$F55*(1+M$13)))</f>
        <v>0</v>
      </c>
      <c r="AM42" s="84"/>
    </row>
    <row r="43" spans="1:39">
      <c r="A43" s="69" t="str">
        <f>Ingresos!$C$97</f>
        <v>No aplica</v>
      </c>
      <c r="B43" s="67">
        <f>((Ingresos!$E97*(1+B$14))*(Ingresos!$E56*(1+B$13)))+((Ingresos!$F97*(1+B$14))*(Ingresos!$F56*(1+B$13)))</f>
        <v>0</v>
      </c>
      <c r="C43" s="67">
        <f>((Ingresos!$E97*(1+C$14))*(Ingresos!$E56*(1+B$3)))+((Ingresos!$F97*(1+C$14))*(Ingresos!$F56*(1+B$3)))</f>
        <v>0</v>
      </c>
      <c r="D43" s="67">
        <f>((Ingresos!$E97*(1+D$14))*(Ingresos!$E56*(1+D$13)))+((Ingresos!$F97*(1+D$14))*(Ingresos!$F56*(1+D$13)))</f>
        <v>0</v>
      </c>
      <c r="E43" s="67">
        <f>((Ingresos!$E97*(1+E$14))*(Ingresos!$E56*(1+E$13)))+((Ingresos!$F97*(1+E$14))*(Ingresos!$F56*(1+E$13)))</f>
        <v>0</v>
      </c>
      <c r="F43" s="67">
        <f>((Ingresos!$E97*(1+F$14))*(Ingresos!$E56*(1+F$13)))+((Ingresos!$F97*(1+F$14))*(Ingresos!$F56*(1+F$13)))</f>
        <v>0</v>
      </c>
      <c r="G43" s="67">
        <f>((Ingresos!$E97*(1+G$14))*(Ingresos!$E56*(1+G$13)))+((Ingresos!$F97*(1+G$14))*(Ingresos!$F56*(1+G$13)))</f>
        <v>0</v>
      </c>
      <c r="H43" s="67">
        <f>((Ingresos!$E97*(1+H$14))*(Ingresos!$E56*(1+H$13)))+((Ingresos!$F97*(1+H$14))*(Ingresos!$F56*(1+H$13)))</f>
        <v>0</v>
      </c>
      <c r="I43" s="67">
        <f>((Ingresos!$E97*(1+I$14))*(Ingresos!$E56*(1+I$13)))+((Ingresos!$F97*(1+I$14))*(Ingresos!$F56*(1+I$13)))</f>
        <v>0</v>
      </c>
      <c r="J43" s="67">
        <f>((Ingresos!$E97*(1+J$14))*(Ingresos!$E56*(1+J$13)))+((Ingresos!$F97*(1+J$14))*(Ingresos!$F56*(1+J$13)))</f>
        <v>0</v>
      </c>
      <c r="K43" s="67">
        <f>((Ingresos!$E97*(1+K$14))*(Ingresos!$E56*(1+K$13)))+((Ingresos!$F97*(1+K$14))*(Ingresos!$F56*(1+K$13)))</f>
        <v>0</v>
      </c>
      <c r="L43" s="67">
        <f>((Ingresos!$E97*(1+L$14))*(Ingresos!$E56*(1+L$13)))+((Ingresos!$F97*(1+L$14))*(Ingresos!$F56*(1+L$13)))</f>
        <v>0</v>
      </c>
      <c r="M43" s="67">
        <f>((Ingresos!$E97*(1+M$14))*(Ingresos!$E56*(1+M$13)))+((Ingresos!$F97*(1+M$14))*(Ingresos!$F56*(1+M$13)))</f>
        <v>0</v>
      </c>
      <c r="AM43" s="84"/>
    </row>
    <row r="44" spans="1:39">
      <c r="A44" s="69" t="str">
        <f>Ingresos!$C$98</f>
        <v>No aplica</v>
      </c>
      <c r="B44" s="67">
        <f>((Ingresos!$E98*(1+B$14))*(Ingresos!$E57*(1+B$13)))+((Ingresos!$F98*(1+B$14))*(Ingresos!$F57*(1+B$13)))</f>
        <v>0</v>
      </c>
      <c r="C44" s="67">
        <f>((Ingresos!$E98*(1+C$14))*(Ingresos!$E57*(1+B$3)))+((Ingresos!$F98*(1+C$14))*(Ingresos!$F57*(1+B$3)))</f>
        <v>0</v>
      </c>
      <c r="D44" s="67">
        <f>((Ingresos!$E98*(1+D$14))*(Ingresos!$E57*(1+D$13)))+((Ingresos!$F98*(1+D$14))*(Ingresos!$F57*(1+D$13)))</f>
        <v>0</v>
      </c>
      <c r="E44" s="67">
        <f>((Ingresos!$E98*(1+E$14))*(Ingresos!$E57*(1+E$13)))+((Ingresos!$F98*(1+E$14))*(Ingresos!$F57*(1+E$13)))</f>
        <v>0</v>
      </c>
      <c r="F44" s="67">
        <f>((Ingresos!$E98*(1+F$14))*(Ingresos!$E57*(1+F$13)))+((Ingresos!$F98*(1+F$14))*(Ingresos!$F57*(1+F$13)))</f>
        <v>0</v>
      </c>
      <c r="G44" s="67">
        <f>((Ingresos!$E98*(1+G$14))*(Ingresos!$E57*(1+G$13)))+((Ingresos!$F98*(1+G$14))*(Ingresos!$F57*(1+G$13)))</f>
        <v>0</v>
      </c>
      <c r="H44" s="67">
        <f>((Ingresos!$E98*(1+H$14))*(Ingresos!$E57*(1+H$13)))+((Ingresos!$F98*(1+H$14))*(Ingresos!$F57*(1+H$13)))</f>
        <v>0</v>
      </c>
      <c r="I44" s="67">
        <f>((Ingresos!$E98*(1+I$14))*(Ingresos!$E57*(1+I$13)))+((Ingresos!$F98*(1+I$14))*(Ingresos!$F57*(1+I$13)))</f>
        <v>0</v>
      </c>
      <c r="J44" s="67">
        <f>((Ingresos!$E98*(1+J$14))*(Ingresos!$E57*(1+J$13)))+((Ingresos!$F98*(1+J$14))*(Ingresos!$F57*(1+J$13)))</f>
        <v>0</v>
      </c>
      <c r="K44" s="67">
        <f>((Ingresos!$E98*(1+K$14))*(Ingresos!$E57*(1+K$13)))+((Ingresos!$F98*(1+K$14))*(Ingresos!$F57*(1+K$13)))</f>
        <v>0</v>
      </c>
      <c r="L44" s="67">
        <f>((Ingresos!$E98*(1+L$14))*(Ingresos!$E57*(1+L$13)))+((Ingresos!$F98*(1+L$14))*(Ingresos!$F57*(1+L$13)))</f>
        <v>0</v>
      </c>
      <c r="M44" s="67">
        <f>((Ingresos!$E98*(1+M$14))*(Ingresos!$E57*(1+M$13)))+((Ingresos!$F98*(1+M$14))*(Ingresos!$F57*(1+M$13)))</f>
        <v>0</v>
      </c>
    </row>
    <row r="45" spans="1:39">
      <c r="A45" s="69" t="str">
        <f>Ingresos!$C$99</f>
        <v>No aplica</v>
      </c>
      <c r="B45" s="67">
        <f>((Ingresos!$E99*(1+B$14))*(Ingresos!$E58*(1+B$13)))+((Ingresos!$F99*(1+B$14))*(Ingresos!$F58*(1+B$13)))</f>
        <v>0</v>
      </c>
      <c r="C45" s="67">
        <f>((Ingresos!$E99*(1+C$14))*(Ingresos!$E58*(1+B$3)))+((Ingresos!$F99*(1+C$14))*(Ingresos!$F58*(1+B$3)))</f>
        <v>0</v>
      </c>
      <c r="D45" s="67">
        <f>((Ingresos!$E99*(1+D$14))*(Ingresos!$E58*(1+D$13)))+((Ingresos!$F99*(1+D$14))*(Ingresos!$F58*(1+D$13)))</f>
        <v>0</v>
      </c>
      <c r="E45" s="67">
        <f>((Ingresos!$E99*(1+E$14))*(Ingresos!$E58*(1+E$13)))+((Ingresos!$F99*(1+E$14))*(Ingresos!$F58*(1+E$13)))</f>
        <v>0</v>
      </c>
      <c r="F45" s="67">
        <f>((Ingresos!$E99*(1+F$14))*(Ingresos!$E58*(1+F$13)))+((Ingresos!$F99*(1+F$14))*(Ingresos!$F58*(1+F$13)))</f>
        <v>0</v>
      </c>
      <c r="G45" s="67">
        <f>((Ingresos!$E99*(1+G$14))*(Ingresos!$E58*(1+G$13)))+((Ingresos!$F99*(1+G$14))*(Ingresos!$F58*(1+G$13)))</f>
        <v>0</v>
      </c>
      <c r="H45" s="67">
        <f>((Ingresos!$E99*(1+H$14))*(Ingresos!$E58*(1+H$13)))+((Ingresos!$F99*(1+H$14))*(Ingresos!$F58*(1+H$13)))</f>
        <v>0</v>
      </c>
      <c r="I45" s="67">
        <f>((Ingresos!$E99*(1+I$14))*(Ingresos!$E58*(1+I$13)))+((Ingresos!$F99*(1+I$14))*(Ingresos!$F58*(1+I$13)))</f>
        <v>0</v>
      </c>
      <c r="J45" s="67">
        <f>((Ingresos!$E99*(1+J$14))*(Ingresos!$E58*(1+J$13)))+((Ingresos!$F99*(1+J$14))*(Ingresos!$F58*(1+J$13)))</f>
        <v>0</v>
      </c>
      <c r="K45" s="67">
        <f>((Ingresos!$E99*(1+K$14))*(Ingresos!$E58*(1+K$13)))+((Ingresos!$F99*(1+K$14))*(Ingresos!$F58*(1+K$13)))</f>
        <v>0</v>
      </c>
      <c r="L45" s="67">
        <f>((Ingresos!$E99*(1+L$14))*(Ingresos!$E58*(1+L$13)))+((Ingresos!$F99*(1+L$14))*(Ingresos!$F58*(1+L$13)))</f>
        <v>0</v>
      </c>
      <c r="M45" s="67">
        <f>((Ingresos!$E99*(1+M$14))*(Ingresos!$E58*(1+M$13)))+((Ingresos!$F99*(1+M$14))*(Ingresos!$F58*(1+M$13)))</f>
        <v>0</v>
      </c>
    </row>
    <row r="46" spans="1:39" s="79" customFormat="1" ht="10.5">
      <c r="A46" s="77" t="s">
        <v>134</v>
      </c>
      <c r="B46" s="78">
        <f>SUM(B36:B45)</f>
        <v>0</v>
      </c>
      <c r="C46" s="78">
        <f t="shared" ref="C46:M46" si="10">SUM(C36:C45)</f>
        <v>0</v>
      </c>
      <c r="D46" s="78">
        <f t="shared" si="10"/>
        <v>0</v>
      </c>
      <c r="E46" s="78">
        <f t="shared" si="10"/>
        <v>0</v>
      </c>
      <c r="F46" s="78">
        <f t="shared" si="10"/>
        <v>0</v>
      </c>
      <c r="G46" s="78">
        <f t="shared" si="10"/>
        <v>0</v>
      </c>
      <c r="H46" s="78">
        <f t="shared" si="10"/>
        <v>0</v>
      </c>
      <c r="I46" s="78">
        <f t="shared" si="10"/>
        <v>0</v>
      </c>
      <c r="J46" s="78">
        <f t="shared" si="10"/>
        <v>0</v>
      </c>
      <c r="K46" s="78">
        <f t="shared" si="10"/>
        <v>0</v>
      </c>
      <c r="L46" s="78">
        <f t="shared" si="10"/>
        <v>0</v>
      </c>
      <c r="M46" s="78">
        <f t="shared" si="10"/>
        <v>0</v>
      </c>
    </row>
    <row r="47" spans="1:39" s="79" customFormat="1" ht="10.5">
      <c r="A47" s="77" t="s">
        <v>135</v>
      </c>
      <c r="B47" s="78">
        <f>B46+B35</f>
        <v>0</v>
      </c>
      <c r="C47" s="78">
        <f t="shared" ref="C47:M47" si="11">C46+C35</f>
        <v>0</v>
      </c>
      <c r="D47" s="78">
        <f t="shared" si="11"/>
        <v>0</v>
      </c>
      <c r="E47" s="78">
        <f t="shared" si="11"/>
        <v>0</v>
      </c>
      <c r="F47" s="78">
        <f t="shared" si="11"/>
        <v>0</v>
      </c>
      <c r="G47" s="78">
        <f t="shared" si="11"/>
        <v>0</v>
      </c>
      <c r="H47" s="78">
        <f t="shared" si="11"/>
        <v>0</v>
      </c>
      <c r="I47" s="78">
        <f t="shared" si="11"/>
        <v>0</v>
      </c>
      <c r="J47" s="78">
        <f t="shared" si="11"/>
        <v>0</v>
      </c>
      <c r="K47" s="78">
        <f t="shared" si="11"/>
        <v>0</v>
      </c>
      <c r="L47" s="78">
        <f t="shared" si="11"/>
        <v>0</v>
      </c>
      <c r="M47" s="78">
        <f t="shared" si="11"/>
        <v>0</v>
      </c>
    </row>
    <row r="48" spans="1:39">
      <c r="A48" s="70" t="s">
        <v>130</v>
      </c>
      <c r="B48" s="74"/>
      <c r="C48" s="73"/>
      <c r="D48" s="73"/>
      <c r="F48" s="71"/>
      <c r="G48" s="71"/>
    </row>
    <row r="49" spans="1:13">
      <c r="A49" s="69" t="str">
        <f>Ingresos!$C$78</f>
        <v>No aplica</v>
      </c>
      <c r="B49" s="67">
        <f>((Ingresos!$G78*(1+B$15))*(Ingresos!$G37*(1+B$13)))+((Ingresos!$H78*(1+B$15))*(Ingresos!$H37*(1+B$13)))+((Ingresos!$I78*(1+B$15))*(Ingresos!$I37*(1+B$13)))+((Ingresos!$J78*(1+B$15))*(Ingresos!$J37*(1+B$13)))</f>
        <v>0</v>
      </c>
      <c r="C49" s="67">
        <f>((Ingresos!$G78*(1+C$15))*(Ingresos!$G37*(1+B$3)))+((Ingresos!$H78*(1+C$15))*(Ingresos!$H37*(1+B$3)))+((Ingresos!$I78*(1+C$15))*(Ingresos!$I37*(1+B$3)))+((Ingresos!$J78*(1+C$15))*(Ingresos!$J37*(1+B$3)))</f>
        <v>0</v>
      </c>
      <c r="D49" s="67">
        <f>((Ingresos!$G78*(1+D$15))*(Ingresos!$G37*(1+D$13)))+((Ingresos!$H78*(1+D$15))*(Ingresos!$H37*(1+D$13)))+((Ingresos!$I78*(1+D$15))*(Ingresos!$I37*(1+D$13)))+((Ingresos!$J78*(1+D$15))*(Ingresos!$J37*(1+D$13)))</f>
        <v>0</v>
      </c>
      <c r="E49" s="67">
        <f>((Ingresos!$G78*(1+E$15))*(Ingresos!$G37*(1+E$13)))+((Ingresos!$H78*(1+E$15))*(Ingresos!$H37*(1+E$13)))+((Ingresos!$I78*(1+E$15))*(Ingresos!$I37*(1+E$13)))+((Ingresos!$J78*(1+E$15))*(Ingresos!$J37*(1+E$13)))</f>
        <v>0</v>
      </c>
      <c r="F49" s="67">
        <f>((Ingresos!$G78*(1+F$15))*(Ingresos!$G37*(1+F$13)))+((Ingresos!$H78*(1+F$15))*(Ingresos!$H37*(1+F$13)))+((Ingresos!$I78*(1+F$15))*(Ingresos!$I37*(1+F$13)))+((Ingresos!$J78*(1+F$15))*(Ingresos!$J37*(1+F$13)))</f>
        <v>0</v>
      </c>
      <c r="G49" s="67">
        <f>((Ingresos!$G78*(1+G$15))*(Ingresos!$G37*(1+G$13)))+((Ingresos!$H78*(1+G$15))*(Ingresos!$H37*(1+G$13)))+((Ingresos!$I78*(1+G$15))*(Ingresos!$I37*(1+G$13)))+((Ingresos!$J78*(1+G$15))*(Ingresos!$J37*(1+G$13)))</f>
        <v>0</v>
      </c>
      <c r="H49" s="67">
        <f>((Ingresos!$G78*(1+H$15))*(Ingresos!$G37*(1+H$13)))+((Ingresos!$H78*(1+H$15))*(Ingresos!$H37*(1+H$13)))+((Ingresos!$I78*(1+H$15))*(Ingresos!$I37*(1+H$13)))+((Ingresos!$J78*(1+H$15))*(Ingresos!$J37*(1+H$13)))</f>
        <v>0</v>
      </c>
      <c r="I49" s="67">
        <f>((Ingresos!$G78*(1+I$15))*(Ingresos!$G37*(1+I$13)))+((Ingresos!$H78*(1+I$15))*(Ingresos!$H37*(1+I$13)))+((Ingresos!$I78*(1+I$15))*(Ingresos!$I37*(1+I$13)))+((Ingresos!$J78*(1+I$15))*(Ingresos!$J37*(1+I$13)))</f>
        <v>0</v>
      </c>
      <c r="J49" s="67">
        <f>((Ingresos!$G78*(1+J$15))*(Ingresos!$G37*(1+J$13)))+((Ingresos!$H78*(1+J$15))*(Ingresos!$H37*(1+J$13)))+((Ingresos!$I78*(1+J$15))*(Ingresos!$I37*(1+J$13)))+((Ingresos!$J78*(1+J$15))*(Ingresos!$J37*(1+J$13)))</f>
        <v>0</v>
      </c>
      <c r="K49" s="67">
        <f>((Ingresos!$G78*(1+K$15))*(Ingresos!$G37*(1+K$13)))+((Ingresos!$H78*(1+K$15))*(Ingresos!$H37*(1+K$13)))+((Ingresos!$I78*(1+K$15))*(Ingresos!$I37*(1+K$13)))+((Ingresos!$J78*(1+K$15))*(Ingresos!$J37*(1+K$13)))</f>
        <v>0</v>
      </c>
      <c r="L49" s="67">
        <f>((Ingresos!$G78*(1+L$15))*(Ingresos!$G37*(1+L$13)))+((Ingresos!$H78*(1+L$15))*(Ingresos!$H37*(1+L$13)))+((Ingresos!$I78*(1+L$15))*(Ingresos!$I37*(1+L$13)))+((Ingresos!$J78*(1+L$15))*(Ingresos!$J37*(1+L$13)))</f>
        <v>0</v>
      </c>
      <c r="M49" s="67">
        <f>((Ingresos!$G78*(1+M$15))*(Ingresos!$G37*(1+M$13)))+((Ingresos!$H78*(1+M$15))*(Ingresos!$H37*(1+M$13)))+((Ingresos!$I78*(1+M$15))*(Ingresos!$I37*(1+M$13)))+((Ingresos!$J78*(1+M$15))*(Ingresos!$J37*(1+M$13)))</f>
        <v>0</v>
      </c>
    </row>
    <row r="50" spans="1:13">
      <c r="A50" s="69" t="str">
        <f>Ingresos!$C$79</f>
        <v>No aplica</v>
      </c>
      <c r="B50" s="67">
        <f>((Ingresos!$G79*(1+B$15))*(Ingresos!$G38*(1+B$13)))+((Ingresos!$H79*(1+B$15))*(Ingresos!$H38*(1+B$13)))+((Ingresos!$I79*(1+B$15))*(Ingresos!$I38*(1+B$13)))+((Ingresos!$J79*(1+B$15))*(Ingresos!$J38*(1+B$13)))</f>
        <v>0</v>
      </c>
      <c r="C50" s="67">
        <f>((Ingresos!$G79*(1+C$15))*(Ingresos!$G38*(1+B$3)))+((Ingresos!$H79*(1+C$15))*(Ingresos!$H38*(1+B$3)))+((Ingresos!$I79*(1+C$15))*(Ingresos!$I38*(1+B$3)))+((Ingresos!$J79*(1+C$15))*(Ingresos!$J38*(1+B$3)))</f>
        <v>0</v>
      </c>
      <c r="D50" s="67">
        <f>((Ingresos!$G79*(1+D$15))*(Ingresos!$G38*(1+D$13)))+((Ingresos!$H79*(1+D$15))*(Ingresos!$H38*(1+D$13)))+((Ingresos!$I79*(1+D$15))*(Ingresos!$I38*(1+D$13)))+((Ingresos!$J79*(1+D$15))*(Ingresos!$J38*(1+D$13)))</f>
        <v>0</v>
      </c>
      <c r="E50" s="67">
        <f>((Ingresos!$G79*(1+E$15))*(Ingresos!$G38*(1+E$13)))+((Ingresos!$H79*(1+E$15))*(Ingresos!$H38*(1+E$13)))+((Ingresos!$I79*(1+E$15))*(Ingresos!$I38*(1+E$13)))+((Ingresos!$J79*(1+E$15))*(Ingresos!$J38*(1+E$13)))</f>
        <v>0</v>
      </c>
      <c r="F50" s="67">
        <f>((Ingresos!$G79*(1+F$15))*(Ingresos!$G38*(1+F$13)))+((Ingresos!$H79*(1+F$15))*(Ingresos!$H38*(1+F$13)))+((Ingresos!$I79*(1+F$15))*(Ingresos!$I38*(1+F$13)))+((Ingresos!$J79*(1+F$15))*(Ingresos!$J38*(1+F$13)))</f>
        <v>0</v>
      </c>
      <c r="G50" s="67">
        <f>((Ingresos!$G79*(1+G$15))*(Ingresos!$G38*(1+G$13)))+((Ingresos!$H79*(1+G$15))*(Ingresos!$H38*(1+G$13)))+((Ingresos!$I79*(1+G$15))*(Ingresos!$I38*(1+G$13)))+((Ingresos!$J79*(1+G$15))*(Ingresos!$J38*(1+G$13)))</f>
        <v>0</v>
      </c>
      <c r="H50" s="67">
        <f>((Ingresos!$G79*(1+H$15))*(Ingresos!$G38*(1+H$13)))+((Ingresos!$H79*(1+H$15))*(Ingresos!$H38*(1+H$13)))+((Ingresos!$I79*(1+H$15))*(Ingresos!$I38*(1+H$13)))+((Ingresos!$J79*(1+H$15))*(Ingresos!$J38*(1+H$13)))</f>
        <v>0</v>
      </c>
      <c r="I50" s="67">
        <f>((Ingresos!$G79*(1+I$15))*(Ingresos!$G38*(1+I$13)))+((Ingresos!$H79*(1+I$15))*(Ingresos!$H38*(1+I$13)))+((Ingresos!$I79*(1+I$15))*(Ingresos!$I38*(1+I$13)))+((Ingresos!$J79*(1+I$15))*(Ingresos!$J38*(1+I$13)))</f>
        <v>0</v>
      </c>
      <c r="J50" s="67">
        <f>((Ingresos!$G79*(1+J$15))*(Ingresos!$G38*(1+J$13)))+((Ingresos!$H79*(1+J$15))*(Ingresos!$H38*(1+J$13)))+((Ingresos!$I79*(1+J$15))*(Ingresos!$I38*(1+J$13)))+((Ingresos!$J79*(1+J$15))*(Ingresos!$J38*(1+J$13)))</f>
        <v>0</v>
      </c>
      <c r="K50" s="67">
        <f>((Ingresos!$G79*(1+K$15))*(Ingresos!$G38*(1+K$13)))+((Ingresos!$H79*(1+K$15))*(Ingresos!$H38*(1+K$13)))+((Ingresos!$I79*(1+K$15))*(Ingresos!$I38*(1+K$13)))+((Ingresos!$J79*(1+K$15))*(Ingresos!$J38*(1+K$13)))</f>
        <v>0</v>
      </c>
      <c r="L50" s="67">
        <f>((Ingresos!$G79*(1+L$15))*(Ingresos!$G38*(1+L$13)))+((Ingresos!$H79*(1+L$15))*(Ingresos!$H38*(1+L$13)))+((Ingresos!$I79*(1+L$15))*(Ingresos!$I38*(1+L$13)))+((Ingresos!$J79*(1+L$15))*(Ingresos!$J38*(1+L$13)))</f>
        <v>0</v>
      </c>
      <c r="M50" s="67">
        <f>((Ingresos!$G79*(1+M$15))*(Ingresos!$G38*(1+M$13)))+((Ingresos!$H79*(1+M$15))*(Ingresos!$H38*(1+M$13)))+((Ingresos!$I79*(1+M$15))*(Ingresos!$I38*(1+M$13)))+((Ingresos!$J79*(1+M$15))*(Ingresos!$J38*(1+M$13)))</f>
        <v>0</v>
      </c>
    </row>
    <row r="51" spans="1:13">
      <c r="A51" s="69" t="str">
        <f>Ingresos!$C$80</f>
        <v>No aplica</v>
      </c>
      <c r="B51" s="67">
        <f>((Ingresos!$G80*(1+B$15))*(Ingresos!$G39*(1+B$13)))+((Ingresos!$H80*(1+B$15))*(Ingresos!$H39*(1+B$13)))+((Ingresos!$I80*(1+B$15))*(Ingresos!$I39*(1+B$13)))+((Ingresos!$J80*(1+B$15))*(Ingresos!$J39*(1+B$13)))</f>
        <v>0</v>
      </c>
      <c r="C51" s="67">
        <f>((Ingresos!$G80*(1+C$15))*(Ingresos!$G39*(1+B$3)))+((Ingresos!$H80*(1+C$15))*(Ingresos!$H39*(1+B$3)))+((Ingresos!$I80*(1+C$15))*(Ingresos!$I39*(1+B$3)))+((Ingresos!$J80*(1+C$15))*(Ingresos!$J39*(1+B$3)))</f>
        <v>0</v>
      </c>
      <c r="D51" s="67">
        <f>((Ingresos!$G80*(1+D$15))*(Ingresos!$G39*(1+D$13)))+((Ingresos!$H80*(1+D$15))*(Ingresos!$H39*(1+D$13)))+((Ingresos!$I80*(1+D$15))*(Ingresos!$I39*(1+D$13)))+((Ingresos!$J80*(1+D$15))*(Ingresos!$J39*(1+D$13)))</f>
        <v>0</v>
      </c>
      <c r="E51" s="67">
        <f>((Ingresos!$G80*(1+E$15))*(Ingresos!$G39*(1+E$13)))+((Ingresos!$H80*(1+E$15))*(Ingresos!$H39*(1+E$13)))+((Ingresos!$I80*(1+E$15))*(Ingresos!$I39*(1+E$13)))+((Ingresos!$J80*(1+E$15))*(Ingresos!$J39*(1+E$13)))</f>
        <v>0</v>
      </c>
      <c r="F51" s="67">
        <f>((Ingresos!$G80*(1+F$15))*(Ingresos!$G39*(1+F$13)))+((Ingresos!$H80*(1+F$15))*(Ingresos!$H39*(1+F$13)))+((Ingresos!$I80*(1+F$15))*(Ingresos!$I39*(1+F$13)))+((Ingresos!$J80*(1+F$15))*(Ingresos!$J39*(1+F$13)))</f>
        <v>0</v>
      </c>
      <c r="G51" s="67">
        <f>((Ingresos!$G80*(1+G$15))*(Ingresos!$G39*(1+G$13)))+((Ingresos!$H80*(1+G$15))*(Ingresos!$H39*(1+G$13)))+((Ingresos!$I80*(1+G$15))*(Ingresos!$I39*(1+G$13)))+((Ingresos!$J80*(1+G$15))*(Ingresos!$J39*(1+G$13)))</f>
        <v>0</v>
      </c>
      <c r="H51" s="67">
        <f>((Ingresos!$G80*(1+H$15))*(Ingresos!$G39*(1+H$13)))+((Ingresos!$H80*(1+H$15))*(Ingresos!$H39*(1+H$13)))+((Ingresos!$I80*(1+H$15))*(Ingresos!$I39*(1+H$13)))+((Ingresos!$J80*(1+H$15))*(Ingresos!$J39*(1+H$13)))</f>
        <v>0</v>
      </c>
      <c r="I51" s="67">
        <f>((Ingresos!$G80*(1+I$15))*(Ingresos!$G39*(1+I$13)))+((Ingresos!$H80*(1+I$15))*(Ingresos!$H39*(1+I$13)))+((Ingresos!$I80*(1+I$15))*(Ingresos!$I39*(1+I$13)))+((Ingresos!$J80*(1+I$15))*(Ingresos!$J39*(1+I$13)))</f>
        <v>0</v>
      </c>
      <c r="J51" s="67">
        <f>((Ingresos!$G80*(1+J$15))*(Ingresos!$G39*(1+J$13)))+((Ingresos!$H80*(1+J$15))*(Ingresos!$H39*(1+J$13)))+((Ingresos!$I80*(1+J$15))*(Ingresos!$I39*(1+J$13)))+((Ingresos!$J80*(1+J$15))*(Ingresos!$J39*(1+J$13)))</f>
        <v>0</v>
      </c>
      <c r="K51" s="67">
        <f>((Ingresos!$G80*(1+K$15))*(Ingresos!$G39*(1+K$13)))+((Ingresos!$H80*(1+K$15))*(Ingresos!$H39*(1+K$13)))+((Ingresos!$I80*(1+K$15))*(Ingresos!$I39*(1+K$13)))+((Ingresos!$J80*(1+K$15))*(Ingresos!$J39*(1+K$13)))</f>
        <v>0</v>
      </c>
      <c r="L51" s="67">
        <f>((Ingresos!$G80*(1+L$15))*(Ingresos!$G39*(1+L$13)))+((Ingresos!$H80*(1+L$15))*(Ingresos!$H39*(1+L$13)))+((Ingresos!$I80*(1+L$15))*(Ingresos!$I39*(1+L$13)))+((Ingresos!$J80*(1+L$15))*(Ingresos!$J39*(1+L$13)))</f>
        <v>0</v>
      </c>
      <c r="M51" s="67">
        <f>((Ingresos!$G80*(1+M$15))*(Ingresos!$G39*(1+M$13)))+((Ingresos!$H80*(1+M$15))*(Ingresos!$H39*(1+M$13)))+((Ingresos!$I80*(1+M$15))*(Ingresos!$I39*(1+M$13)))+((Ingresos!$J80*(1+M$15))*(Ingresos!$J39*(1+M$13)))</f>
        <v>0</v>
      </c>
    </row>
    <row r="52" spans="1:13">
      <c r="A52" s="69" t="str">
        <f>Ingresos!$C$81</f>
        <v>No aplica</v>
      </c>
      <c r="B52" s="67">
        <f>((Ingresos!$G81*(1+B$15))*(Ingresos!$G40*(1+B$13)))+((Ingresos!$H81*(1+B$15))*(Ingresos!$H40*(1+B$13)))+((Ingresos!$I81*(1+B$15))*(Ingresos!$I40*(1+B$13)))+((Ingresos!$J81*(1+B$15))*(Ingresos!$J40*(1+B$13)))</f>
        <v>0</v>
      </c>
      <c r="C52" s="67">
        <f>((Ingresos!$G81*(1+C$15))*(Ingresos!$G40*(1+B$3)))+((Ingresos!$H81*(1+C$15))*(Ingresos!$H40*(1+B$3)))+((Ingresos!$I81*(1+C$15))*(Ingresos!$I40*(1+B$3)))+((Ingresos!$J81*(1+C$15))*(Ingresos!$J40*(1+B$3)))</f>
        <v>0</v>
      </c>
      <c r="D52" s="67">
        <f>((Ingresos!$G81*(1+D$15))*(Ingresos!$G40*(1+D$13)))+((Ingresos!$H81*(1+D$15))*(Ingresos!$H40*(1+D$13)))+((Ingresos!$I81*(1+D$15))*(Ingresos!$I40*(1+D$13)))+((Ingresos!$J81*(1+D$15))*(Ingresos!$J40*(1+D$13)))</f>
        <v>0</v>
      </c>
      <c r="E52" s="67">
        <f>((Ingresos!$G81*(1+E$15))*(Ingresos!$G40*(1+E$13)))+((Ingresos!$H81*(1+E$15))*(Ingresos!$H40*(1+E$13)))+((Ingresos!$I81*(1+E$15))*(Ingresos!$I40*(1+E$13)))+((Ingresos!$J81*(1+E$15))*(Ingresos!$J40*(1+E$13)))</f>
        <v>0</v>
      </c>
      <c r="F52" s="67">
        <f>((Ingresos!$G81*(1+F$15))*(Ingresos!$G40*(1+F$13)))+((Ingresos!$H81*(1+F$15))*(Ingresos!$H40*(1+F$13)))+((Ingresos!$I81*(1+F$15))*(Ingresos!$I40*(1+F$13)))+((Ingresos!$J81*(1+F$15))*(Ingresos!$J40*(1+F$13)))</f>
        <v>0</v>
      </c>
      <c r="G52" s="67">
        <f>((Ingresos!$G81*(1+G$15))*(Ingresos!$G40*(1+G$13)))+((Ingresos!$H81*(1+G$15))*(Ingresos!$H40*(1+G$13)))+((Ingresos!$I81*(1+G$15))*(Ingresos!$I40*(1+G$13)))+((Ingresos!$J81*(1+G$15))*(Ingresos!$J40*(1+G$13)))</f>
        <v>0</v>
      </c>
      <c r="H52" s="67">
        <f>((Ingresos!$G81*(1+H$15))*(Ingresos!$G40*(1+H$13)))+((Ingresos!$H81*(1+H$15))*(Ingresos!$H40*(1+H$13)))+((Ingresos!$I81*(1+H$15))*(Ingresos!$I40*(1+H$13)))+((Ingresos!$J81*(1+H$15))*(Ingresos!$J40*(1+H$13)))</f>
        <v>0</v>
      </c>
      <c r="I52" s="67">
        <f>((Ingresos!$G81*(1+I$15))*(Ingresos!$G40*(1+I$13)))+((Ingresos!$H81*(1+I$15))*(Ingresos!$H40*(1+I$13)))+((Ingresos!$I81*(1+I$15))*(Ingresos!$I40*(1+I$13)))+((Ingresos!$J81*(1+I$15))*(Ingresos!$J40*(1+I$13)))</f>
        <v>0</v>
      </c>
      <c r="J52" s="67">
        <f>((Ingresos!$G81*(1+J$15))*(Ingresos!$G40*(1+J$13)))+((Ingresos!$H81*(1+J$15))*(Ingresos!$H40*(1+J$13)))+((Ingresos!$I81*(1+J$15))*(Ingresos!$I40*(1+J$13)))+((Ingresos!$J81*(1+J$15))*(Ingresos!$J40*(1+J$13)))</f>
        <v>0</v>
      </c>
      <c r="K52" s="67">
        <f>((Ingresos!$G81*(1+K$15))*(Ingresos!$G40*(1+K$13)))+((Ingresos!$H81*(1+K$15))*(Ingresos!$H40*(1+K$13)))+((Ingresos!$I81*(1+K$15))*(Ingresos!$I40*(1+K$13)))+((Ingresos!$J81*(1+K$15))*(Ingresos!$J40*(1+K$13)))</f>
        <v>0</v>
      </c>
      <c r="L52" s="67">
        <f>((Ingresos!$G81*(1+L$15))*(Ingresos!$G40*(1+L$13)))+((Ingresos!$H81*(1+L$15))*(Ingresos!$H40*(1+L$13)))+((Ingresos!$I81*(1+L$15))*(Ingresos!$I40*(1+L$13)))+((Ingresos!$J81*(1+L$15))*(Ingresos!$J40*(1+L$13)))</f>
        <v>0</v>
      </c>
      <c r="M52" s="67">
        <f>((Ingresos!$G81*(1+M$15))*(Ingresos!$G40*(1+M$13)))+((Ingresos!$H81*(1+M$15))*(Ingresos!$H40*(1+M$13)))+((Ingresos!$I81*(1+M$15))*(Ingresos!$I40*(1+M$13)))+((Ingresos!$J81*(1+M$15))*(Ingresos!$J40*(1+M$13)))</f>
        <v>0</v>
      </c>
    </row>
    <row r="53" spans="1:13">
      <c r="A53" s="69" t="str">
        <f>Ingresos!$C$82</f>
        <v>No aplica</v>
      </c>
      <c r="B53" s="67">
        <f>((Ingresos!$G82*(1+B$15))*(Ingresos!$G41*(1+B$13)))+((Ingresos!$H82*(1+B$15))*(Ingresos!$H41*(1+B$13)))+((Ingresos!$I82*(1+B$15))*(Ingresos!$I41*(1+B$13)))+((Ingresos!$J82*(1+B$15))*(Ingresos!$J41*(1+B$13)))</f>
        <v>0</v>
      </c>
      <c r="C53" s="67">
        <f>((Ingresos!$G82*(1+C$15))*(Ingresos!$G41*(1+B$3)))+((Ingresos!$H82*(1+C$15))*(Ingresos!$H41*(1+B$3)))+((Ingresos!$I82*(1+C$15))*(Ingresos!$I41*(1+B$3)))+((Ingresos!$J82*(1+C$15))*(Ingresos!$J41*(1+B$3)))</f>
        <v>0</v>
      </c>
      <c r="D53" s="67">
        <f>((Ingresos!$G82*(1+D$15))*(Ingresos!$G41*(1+D$13)))+((Ingresos!$H82*(1+D$15))*(Ingresos!$H41*(1+D$13)))+((Ingresos!$I82*(1+D$15))*(Ingresos!$I41*(1+D$13)))+((Ingresos!$J82*(1+D$15))*(Ingresos!$J41*(1+D$13)))</f>
        <v>0</v>
      </c>
      <c r="E53" s="67">
        <f>((Ingresos!$G82*(1+E$15))*(Ingresos!$G41*(1+E$13)))+((Ingresos!$H82*(1+E$15))*(Ingresos!$H41*(1+E$13)))+((Ingresos!$I82*(1+E$15))*(Ingresos!$I41*(1+E$13)))+((Ingresos!$J82*(1+E$15))*(Ingresos!$J41*(1+E$13)))</f>
        <v>0</v>
      </c>
      <c r="F53" s="67">
        <f>((Ingresos!$G82*(1+F$15))*(Ingresos!$G41*(1+F$13)))+((Ingresos!$H82*(1+F$15))*(Ingresos!$H41*(1+F$13)))+((Ingresos!$I82*(1+F$15))*(Ingresos!$I41*(1+F$13)))+((Ingresos!$J82*(1+F$15))*(Ingresos!$J41*(1+F$13)))</f>
        <v>0</v>
      </c>
      <c r="G53" s="67">
        <f>((Ingresos!$G82*(1+G$15))*(Ingresos!$G41*(1+G$13)))+((Ingresos!$H82*(1+G$15))*(Ingresos!$H41*(1+G$13)))+((Ingresos!$I82*(1+G$15))*(Ingresos!$I41*(1+G$13)))+((Ingresos!$J82*(1+G$15))*(Ingresos!$J41*(1+G$13)))</f>
        <v>0</v>
      </c>
      <c r="H53" s="67">
        <f>((Ingresos!$G82*(1+H$15))*(Ingresos!$G41*(1+H$13)))+((Ingresos!$H82*(1+H$15))*(Ingresos!$H41*(1+H$13)))+((Ingresos!$I82*(1+H$15))*(Ingresos!$I41*(1+H$13)))+((Ingresos!$J82*(1+H$15))*(Ingresos!$J41*(1+H$13)))</f>
        <v>0</v>
      </c>
      <c r="I53" s="67">
        <f>((Ingresos!$G82*(1+I$15))*(Ingresos!$G41*(1+I$13)))+((Ingresos!$H82*(1+I$15))*(Ingresos!$H41*(1+I$13)))+((Ingresos!$I82*(1+I$15))*(Ingresos!$I41*(1+I$13)))+((Ingresos!$J82*(1+I$15))*(Ingresos!$J41*(1+I$13)))</f>
        <v>0</v>
      </c>
      <c r="J53" s="67">
        <f>((Ingresos!$G82*(1+J$15))*(Ingresos!$G41*(1+J$13)))+((Ingresos!$H82*(1+J$15))*(Ingresos!$H41*(1+J$13)))+((Ingresos!$I82*(1+J$15))*(Ingresos!$I41*(1+J$13)))+((Ingresos!$J82*(1+J$15))*(Ingresos!$J41*(1+J$13)))</f>
        <v>0</v>
      </c>
      <c r="K53" s="67">
        <f>((Ingresos!$G82*(1+K$15))*(Ingresos!$G41*(1+K$13)))+((Ingresos!$H82*(1+K$15))*(Ingresos!$H41*(1+K$13)))+((Ingresos!$I82*(1+K$15))*(Ingresos!$I41*(1+K$13)))+((Ingresos!$J82*(1+K$15))*(Ingresos!$J41*(1+K$13)))</f>
        <v>0</v>
      </c>
      <c r="L53" s="67">
        <f>((Ingresos!$G82*(1+L$15))*(Ingresos!$G41*(1+L$13)))+((Ingresos!$H82*(1+L$15))*(Ingresos!$H41*(1+L$13)))+((Ingresos!$I82*(1+L$15))*(Ingresos!$I41*(1+L$13)))+((Ingresos!$J82*(1+L$15))*(Ingresos!$J41*(1+L$13)))</f>
        <v>0</v>
      </c>
      <c r="M53" s="67">
        <f>((Ingresos!$G82*(1+M$15))*(Ingresos!$G41*(1+M$13)))+((Ingresos!$H82*(1+M$15))*(Ingresos!$H41*(1+M$13)))+((Ingresos!$I82*(1+M$15))*(Ingresos!$I41*(1+M$13)))+((Ingresos!$J82*(1+M$15))*(Ingresos!$J41*(1+M$13)))</f>
        <v>0</v>
      </c>
    </row>
    <row r="54" spans="1:13">
      <c r="A54" s="69" t="str">
        <f>Ingresos!$C$83</f>
        <v>No aplica</v>
      </c>
      <c r="B54" s="67">
        <f>((Ingresos!$G83*(1+B$15))*(Ingresos!$G42*(1+B$13)))+((Ingresos!$H83*(1+B$15))*(Ingresos!$H42*(1+B$13)))+((Ingresos!$I83*(1+B$15))*(Ingresos!$I42*(1+B$13)))+((Ingresos!$J83*(1+B$15))*(Ingresos!$J42*(1+B$13)))</f>
        <v>0</v>
      </c>
      <c r="C54" s="67">
        <f>((Ingresos!$G83*(1+C$15))*(Ingresos!$G42*(1+B$3)))+((Ingresos!$H83*(1+C$15))*(Ingresos!$H42*(1+B$3)))+((Ingresos!$I83*(1+C$15))*(Ingresos!$I42*(1+B$3)))+((Ingresos!$J83*(1+C$15))*(Ingresos!$J42*(1+B$3)))</f>
        <v>0</v>
      </c>
      <c r="D54" s="67">
        <f>((Ingresos!$G83*(1+D$15))*(Ingresos!$G42*(1+D$13)))+((Ingresos!$H83*(1+D$15))*(Ingresos!$H42*(1+D$13)))+((Ingresos!$I83*(1+D$15))*(Ingresos!$I42*(1+D$13)))+((Ingresos!$J83*(1+D$15))*(Ingresos!$J42*(1+D$13)))</f>
        <v>0</v>
      </c>
      <c r="E54" s="67">
        <f>((Ingresos!$G83*(1+E$15))*(Ingresos!$G42*(1+E$13)))+((Ingresos!$H83*(1+E$15))*(Ingresos!$H42*(1+E$13)))+((Ingresos!$I83*(1+E$15))*(Ingresos!$I42*(1+E$13)))+((Ingresos!$J83*(1+E$15))*(Ingresos!$J42*(1+E$13)))</f>
        <v>0</v>
      </c>
      <c r="F54" s="67">
        <f>((Ingresos!$G83*(1+F$15))*(Ingresos!$G42*(1+F$13)))+((Ingresos!$H83*(1+F$15))*(Ingresos!$H42*(1+F$13)))+((Ingresos!$I83*(1+F$15))*(Ingresos!$I42*(1+F$13)))+((Ingresos!$J83*(1+F$15))*(Ingresos!$J42*(1+F$13)))</f>
        <v>0</v>
      </c>
      <c r="G54" s="67">
        <f>((Ingresos!$G83*(1+G$15))*(Ingresos!$G42*(1+G$13)))+((Ingresos!$H83*(1+G$15))*(Ingresos!$H42*(1+G$13)))+((Ingresos!$I83*(1+G$15))*(Ingresos!$I42*(1+G$13)))+((Ingresos!$J83*(1+G$15))*(Ingresos!$J42*(1+G$13)))</f>
        <v>0</v>
      </c>
      <c r="H54" s="67">
        <f>((Ingresos!$G83*(1+H$15))*(Ingresos!$G42*(1+H$13)))+((Ingresos!$H83*(1+H$15))*(Ingresos!$H42*(1+H$13)))+((Ingresos!$I83*(1+H$15))*(Ingresos!$I42*(1+H$13)))+((Ingresos!$J83*(1+H$15))*(Ingresos!$J42*(1+H$13)))</f>
        <v>0</v>
      </c>
      <c r="I54" s="67">
        <f>((Ingresos!$G83*(1+I$15))*(Ingresos!$G42*(1+I$13)))+((Ingresos!$H83*(1+I$15))*(Ingresos!$H42*(1+I$13)))+((Ingresos!$I83*(1+I$15))*(Ingresos!$I42*(1+I$13)))+((Ingresos!$J83*(1+I$15))*(Ingresos!$J42*(1+I$13)))</f>
        <v>0</v>
      </c>
      <c r="J54" s="67">
        <f>((Ingresos!$G83*(1+J$15))*(Ingresos!$G42*(1+J$13)))+((Ingresos!$H83*(1+J$15))*(Ingresos!$H42*(1+J$13)))+((Ingresos!$I83*(1+J$15))*(Ingresos!$I42*(1+J$13)))+((Ingresos!$J83*(1+J$15))*(Ingresos!$J42*(1+J$13)))</f>
        <v>0</v>
      </c>
      <c r="K54" s="67">
        <f>((Ingresos!$G83*(1+K$15))*(Ingresos!$G42*(1+K$13)))+((Ingresos!$H83*(1+K$15))*(Ingresos!$H42*(1+K$13)))+((Ingresos!$I83*(1+K$15))*(Ingresos!$I42*(1+K$13)))+((Ingresos!$J83*(1+K$15))*(Ingresos!$J42*(1+K$13)))</f>
        <v>0</v>
      </c>
      <c r="L54" s="67">
        <f>((Ingresos!$G83*(1+L$15))*(Ingresos!$G42*(1+L$13)))+((Ingresos!$H83*(1+L$15))*(Ingresos!$H42*(1+L$13)))+((Ingresos!$I83*(1+L$15))*(Ingresos!$I42*(1+L$13)))+((Ingresos!$J83*(1+L$15))*(Ingresos!$J42*(1+L$13)))</f>
        <v>0</v>
      </c>
      <c r="M54" s="67">
        <f>((Ingresos!$G83*(1+M$15))*(Ingresos!$G42*(1+M$13)))+((Ingresos!$H83*(1+M$15))*(Ingresos!$H42*(1+M$13)))+((Ingresos!$I83*(1+M$15))*(Ingresos!$I42*(1+M$13)))+((Ingresos!$J83*(1+M$15))*(Ingresos!$J42*(1+M$13)))</f>
        <v>0</v>
      </c>
    </row>
    <row r="55" spans="1:13">
      <c r="A55" s="69" t="str">
        <f>Ingresos!$C$84</f>
        <v>No aplica</v>
      </c>
      <c r="B55" s="67">
        <f>((Ingresos!$G84*(1+B$15))*(Ingresos!$G43*(1+B$13)))+((Ingresos!$H84*(1+B$15))*(Ingresos!$H43*(1+B$13)))+((Ingresos!$I84*(1+B$15))*(Ingresos!$I43*(1+B$13)))+((Ingresos!$J84*(1+B$15))*(Ingresos!$J43*(1+B$13)))</f>
        <v>0</v>
      </c>
      <c r="C55" s="67">
        <f>((Ingresos!$G84*(1+C$15))*(Ingresos!$G43*(1+B$3)))+((Ingresos!$H84*(1+C$15))*(Ingresos!$H43*(1+B$3)))+((Ingresos!$I84*(1+C$15))*(Ingresos!$I43*(1+B$3)))+((Ingresos!$J84*(1+C$15))*(Ingresos!$J43*(1+B$3)))</f>
        <v>0</v>
      </c>
      <c r="D55" s="67">
        <f>((Ingresos!$G84*(1+D$15))*(Ingresos!$G43*(1+D$13)))+((Ingresos!$H84*(1+D$15))*(Ingresos!$H43*(1+D$13)))+((Ingresos!$I84*(1+D$15))*(Ingresos!$I43*(1+D$13)))+((Ingresos!$J84*(1+D$15))*(Ingresos!$J43*(1+D$13)))</f>
        <v>0</v>
      </c>
      <c r="E55" s="67">
        <f>((Ingresos!$G84*(1+E$15))*(Ingresos!$G43*(1+E$13)))+((Ingresos!$H84*(1+E$15))*(Ingresos!$H43*(1+E$13)))+((Ingresos!$I84*(1+E$15))*(Ingresos!$I43*(1+E$13)))+((Ingresos!$J84*(1+E$15))*(Ingresos!$J43*(1+E$13)))</f>
        <v>0</v>
      </c>
      <c r="F55" s="67">
        <f>((Ingresos!$G84*(1+F$15))*(Ingresos!$G43*(1+F$13)))+((Ingresos!$H84*(1+F$15))*(Ingresos!$H43*(1+F$13)))+((Ingresos!$I84*(1+F$15))*(Ingresos!$I43*(1+F$13)))+((Ingresos!$J84*(1+F$15))*(Ingresos!$J43*(1+F$13)))</f>
        <v>0</v>
      </c>
      <c r="G55" s="67">
        <f>((Ingresos!$G84*(1+G$15))*(Ingresos!$G43*(1+G$13)))+((Ingresos!$H84*(1+G$15))*(Ingresos!$H43*(1+G$13)))+((Ingresos!$I84*(1+G$15))*(Ingresos!$I43*(1+G$13)))+((Ingresos!$J84*(1+G$15))*(Ingresos!$J43*(1+G$13)))</f>
        <v>0</v>
      </c>
      <c r="H55" s="67">
        <f>((Ingresos!$G84*(1+H$15))*(Ingresos!$G43*(1+H$13)))+((Ingresos!$H84*(1+H$15))*(Ingresos!$H43*(1+H$13)))+((Ingresos!$I84*(1+H$15))*(Ingresos!$I43*(1+H$13)))+((Ingresos!$J84*(1+H$15))*(Ingresos!$J43*(1+H$13)))</f>
        <v>0</v>
      </c>
      <c r="I55" s="67">
        <f>((Ingresos!$G84*(1+I$15))*(Ingresos!$G43*(1+I$13)))+((Ingresos!$H84*(1+I$15))*(Ingresos!$H43*(1+I$13)))+((Ingresos!$I84*(1+I$15))*(Ingresos!$I43*(1+I$13)))+((Ingresos!$J84*(1+I$15))*(Ingresos!$J43*(1+I$13)))</f>
        <v>0</v>
      </c>
      <c r="J55" s="67">
        <f>((Ingresos!$G84*(1+J$15))*(Ingresos!$G43*(1+J$13)))+((Ingresos!$H84*(1+J$15))*(Ingresos!$H43*(1+J$13)))+((Ingresos!$I84*(1+J$15))*(Ingresos!$I43*(1+J$13)))+((Ingresos!$J84*(1+J$15))*(Ingresos!$J43*(1+J$13)))</f>
        <v>0</v>
      </c>
      <c r="K55" s="67">
        <f>((Ingresos!$G84*(1+K$15))*(Ingresos!$G43*(1+K$13)))+((Ingresos!$H84*(1+K$15))*(Ingresos!$H43*(1+K$13)))+((Ingresos!$I84*(1+K$15))*(Ingresos!$I43*(1+K$13)))+((Ingresos!$J84*(1+K$15))*(Ingresos!$J43*(1+K$13)))</f>
        <v>0</v>
      </c>
      <c r="L55" s="67">
        <f>((Ingresos!$G84*(1+L$15))*(Ingresos!$G43*(1+L$13)))+((Ingresos!$H84*(1+L$15))*(Ingresos!$H43*(1+L$13)))+((Ingresos!$I84*(1+L$15))*(Ingresos!$I43*(1+L$13)))+((Ingresos!$J84*(1+L$15))*(Ingresos!$J43*(1+L$13)))</f>
        <v>0</v>
      </c>
      <c r="M55" s="67">
        <f>((Ingresos!$G84*(1+M$15))*(Ingresos!$G43*(1+M$13)))+((Ingresos!$H84*(1+M$15))*(Ingresos!$H43*(1+M$13)))+((Ingresos!$I84*(1+M$15))*(Ingresos!$I43*(1+M$13)))+((Ingresos!$J84*(1+M$15))*(Ingresos!$J43*(1+M$13)))</f>
        <v>0</v>
      </c>
    </row>
    <row r="56" spans="1:13">
      <c r="A56" s="69" t="str">
        <f>Ingresos!$C$85</f>
        <v>No aplica</v>
      </c>
      <c r="B56" s="67">
        <f>((Ingresos!$G85*(1+B$15))*(Ingresos!$G44*(1+B$13)))+((Ingresos!$H85*(1+B$15))*(Ingresos!$H44*(1+B$13)))+((Ingresos!$I85*(1+B$15))*(Ingresos!$I44*(1+B$13)))+((Ingresos!$J85*(1+B$15))*(Ingresos!$J44*(1+B$13)))</f>
        <v>0</v>
      </c>
      <c r="C56" s="67">
        <f>((Ingresos!$G85*(1+C$15))*(Ingresos!$G44*(1+B$3)))+((Ingresos!$H85*(1+C$15))*(Ingresos!$H44*(1+B$3)))+((Ingresos!$I85*(1+C$15))*(Ingresos!$I44*(1+B$3)))+((Ingresos!$J85*(1+C$15))*(Ingresos!$J44*(1+B$3)))</f>
        <v>0</v>
      </c>
      <c r="D56" s="67">
        <f>((Ingresos!$G85*(1+D$15))*(Ingresos!$G44*(1+D$13)))+((Ingresos!$H85*(1+D$15))*(Ingresos!$H44*(1+D$13)))+((Ingresos!$I85*(1+D$15))*(Ingresos!$I44*(1+D$13)))+((Ingresos!$J85*(1+D$15))*(Ingresos!$J44*(1+D$13)))</f>
        <v>0</v>
      </c>
      <c r="E56" s="67">
        <f>((Ingresos!$G85*(1+E$15))*(Ingresos!$G44*(1+E$13)))+((Ingresos!$H85*(1+E$15))*(Ingresos!$H44*(1+E$13)))+((Ingresos!$I85*(1+E$15))*(Ingresos!$I44*(1+E$13)))+((Ingresos!$J85*(1+E$15))*(Ingresos!$J44*(1+E$13)))</f>
        <v>0</v>
      </c>
      <c r="F56" s="67">
        <f>((Ingresos!$G85*(1+F$15))*(Ingresos!$G44*(1+F$13)))+((Ingresos!$H85*(1+F$15))*(Ingresos!$H44*(1+F$13)))+((Ingresos!$I85*(1+F$15))*(Ingresos!$I44*(1+F$13)))+((Ingresos!$J85*(1+F$15))*(Ingresos!$J44*(1+F$13)))</f>
        <v>0</v>
      </c>
      <c r="G56" s="67">
        <f>((Ingresos!$G85*(1+G$15))*(Ingresos!$G44*(1+G$13)))+((Ingresos!$H85*(1+G$15))*(Ingresos!$H44*(1+G$13)))+((Ingresos!$I85*(1+G$15))*(Ingresos!$I44*(1+G$13)))+((Ingresos!$J85*(1+G$15))*(Ingresos!$J44*(1+G$13)))</f>
        <v>0</v>
      </c>
      <c r="H56" s="67">
        <f>((Ingresos!$G85*(1+H$15))*(Ingresos!$G44*(1+H$13)))+((Ingresos!$H85*(1+H$15))*(Ingresos!$H44*(1+H$13)))+((Ingresos!$I85*(1+H$15))*(Ingresos!$I44*(1+H$13)))+((Ingresos!$J85*(1+H$15))*(Ingresos!$J44*(1+H$13)))</f>
        <v>0</v>
      </c>
      <c r="I56" s="67">
        <f>((Ingresos!$G85*(1+I$15))*(Ingresos!$G44*(1+I$13)))+((Ingresos!$H85*(1+I$15))*(Ingresos!$H44*(1+I$13)))+((Ingresos!$I85*(1+I$15))*(Ingresos!$I44*(1+I$13)))+((Ingresos!$J85*(1+I$15))*(Ingresos!$J44*(1+I$13)))</f>
        <v>0</v>
      </c>
      <c r="J56" s="67">
        <f>((Ingresos!$G85*(1+J$15))*(Ingresos!$G44*(1+J$13)))+((Ingresos!$H85*(1+J$15))*(Ingresos!$H44*(1+J$13)))+((Ingresos!$I85*(1+J$15))*(Ingresos!$I44*(1+J$13)))+((Ingresos!$J85*(1+J$15))*(Ingresos!$J44*(1+J$13)))</f>
        <v>0</v>
      </c>
      <c r="K56" s="67">
        <f>((Ingresos!$G85*(1+K$15))*(Ingresos!$G44*(1+K$13)))+((Ingresos!$H85*(1+K$15))*(Ingresos!$H44*(1+K$13)))+((Ingresos!$I85*(1+K$15))*(Ingresos!$I44*(1+K$13)))+((Ingresos!$J85*(1+K$15))*(Ingresos!$J44*(1+K$13)))</f>
        <v>0</v>
      </c>
      <c r="L56" s="67">
        <f>((Ingresos!$G85*(1+L$15))*(Ingresos!$G44*(1+L$13)))+((Ingresos!$H85*(1+L$15))*(Ingresos!$H44*(1+L$13)))+((Ingresos!$I85*(1+L$15))*(Ingresos!$I44*(1+L$13)))+((Ingresos!$J85*(1+L$15))*(Ingresos!$J44*(1+L$13)))</f>
        <v>0</v>
      </c>
      <c r="M56" s="67">
        <f>((Ingresos!$G85*(1+M$15))*(Ingresos!$G44*(1+M$13)))+((Ingresos!$H85*(1+M$15))*(Ingresos!$H44*(1+M$13)))+((Ingresos!$I85*(1+M$15))*(Ingresos!$I44*(1+M$13)))+((Ingresos!$J85*(1+M$15))*(Ingresos!$J44*(1+M$13)))</f>
        <v>0</v>
      </c>
    </row>
    <row r="57" spans="1:13">
      <c r="A57" s="69" t="str">
        <f>Ingresos!$C$86</f>
        <v>No aplica</v>
      </c>
      <c r="B57" s="67">
        <f>((Ingresos!$G86*(1+B$15))*(Ingresos!$G45*(1+B$13)))+((Ingresos!$H86*(1+B$15))*(Ingresos!$H45*(1+B$13)))+((Ingresos!$I86*(1+B$15))*(Ingresos!$I45*(1+B$13)))+((Ingresos!$J86*(1+B$15))*(Ingresos!$J45*(1+B$13)))</f>
        <v>0</v>
      </c>
      <c r="C57" s="67">
        <f>((Ingresos!$G86*(1+C$15))*(Ingresos!$G45*(1+B$3)))+((Ingresos!$H86*(1+C$15))*(Ingresos!$H45*(1+B$3)))+((Ingresos!$I86*(1+C$15))*(Ingresos!$I45*(1+B$3)))+((Ingresos!$J86*(1+C$15))*(Ingresos!$J45*(1+B$3)))</f>
        <v>0</v>
      </c>
      <c r="D57" s="67">
        <f>((Ingresos!$G86*(1+D$15))*(Ingresos!$G45*(1+D$13)))+((Ingresos!$H86*(1+D$15))*(Ingresos!$H45*(1+D$13)))+((Ingresos!$I86*(1+D$15))*(Ingresos!$I45*(1+D$13)))+((Ingresos!$J86*(1+D$15))*(Ingresos!$J45*(1+D$13)))</f>
        <v>0</v>
      </c>
      <c r="E57" s="67">
        <f>((Ingresos!$G86*(1+E$15))*(Ingresos!$G45*(1+E$13)))+((Ingresos!$H86*(1+E$15))*(Ingresos!$H45*(1+E$13)))+((Ingresos!$I86*(1+E$15))*(Ingresos!$I45*(1+E$13)))+((Ingresos!$J86*(1+E$15))*(Ingresos!$J45*(1+E$13)))</f>
        <v>0</v>
      </c>
      <c r="F57" s="67">
        <f>((Ingresos!$G86*(1+F$15))*(Ingresos!$G45*(1+F$13)))+((Ingresos!$H86*(1+F$15))*(Ingresos!$H45*(1+F$13)))+((Ingresos!$I86*(1+F$15))*(Ingresos!$I45*(1+F$13)))+((Ingresos!$J86*(1+F$15))*(Ingresos!$J45*(1+F$13)))</f>
        <v>0</v>
      </c>
      <c r="G57" s="67">
        <f>((Ingresos!$G86*(1+G$15))*(Ingresos!$G45*(1+G$13)))+((Ingresos!$H86*(1+G$15))*(Ingresos!$H45*(1+G$13)))+((Ingresos!$I86*(1+G$15))*(Ingresos!$I45*(1+G$13)))+((Ingresos!$J86*(1+G$15))*(Ingresos!$J45*(1+G$13)))</f>
        <v>0</v>
      </c>
      <c r="H57" s="67">
        <f>((Ingresos!$G86*(1+H$15))*(Ingresos!$G45*(1+H$13)))+((Ingresos!$H86*(1+H$15))*(Ingresos!$H45*(1+H$13)))+((Ingresos!$I86*(1+H$15))*(Ingresos!$I45*(1+H$13)))+((Ingresos!$J86*(1+H$15))*(Ingresos!$J45*(1+H$13)))</f>
        <v>0</v>
      </c>
      <c r="I57" s="67">
        <f>((Ingresos!$G86*(1+I$15))*(Ingresos!$G45*(1+I$13)))+((Ingresos!$H86*(1+I$15))*(Ingresos!$H45*(1+I$13)))+((Ingresos!$I86*(1+I$15))*(Ingresos!$I45*(1+I$13)))+((Ingresos!$J86*(1+I$15))*(Ingresos!$J45*(1+I$13)))</f>
        <v>0</v>
      </c>
      <c r="J57" s="67">
        <f>((Ingresos!$G86*(1+J$15))*(Ingresos!$G45*(1+J$13)))+((Ingresos!$H86*(1+J$15))*(Ingresos!$H45*(1+J$13)))+((Ingresos!$I86*(1+J$15))*(Ingresos!$I45*(1+J$13)))+((Ingresos!$J86*(1+J$15))*(Ingresos!$J45*(1+J$13)))</f>
        <v>0</v>
      </c>
      <c r="K57" s="67">
        <f>((Ingresos!$G86*(1+K$15))*(Ingresos!$G45*(1+K$13)))+((Ingresos!$H86*(1+K$15))*(Ingresos!$H45*(1+K$13)))+((Ingresos!$I86*(1+K$15))*(Ingresos!$I45*(1+K$13)))+((Ingresos!$J86*(1+K$15))*(Ingresos!$J45*(1+K$13)))</f>
        <v>0</v>
      </c>
      <c r="L57" s="67">
        <f>((Ingresos!$G86*(1+L$15))*(Ingresos!$G45*(1+L$13)))+((Ingresos!$H86*(1+L$15))*(Ingresos!$H45*(1+L$13)))+((Ingresos!$I86*(1+L$15))*(Ingresos!$I45*(1+L$13)))+((Ingresos!$J86*(1+L$15))*(Ingresos!$J45*(1+L$13)))</f>
        <v>0</v>
      </c>
      <c r="M57" s="67">
        <f>((Ingresos!$G86*(1+M$15))*(Ingresos!$G45*(1+M$13)))+((Ingresos!$H86*(1+M$15))*(Ingresos!$H45*(1+M$13)))+((Ingresos!$I86*(1+M$15))*(Ingresos!$I45*(1+M$13)))+((Ingresos!$J86*(1+M$15))*(Ingresos!$J45*(1+M$13)))</f>
        <v>0</v>
      </c>
    </row>
    <row r="58" spans="1:13">
      <c r="A58" s="69" t="str">
        <f>Ingresos!$C$87</f>
        <v>No aplica</v>
      </c>
      <c r="B58" s="67">
        <f>((Ingresos!$G87*(1+B$15))*(Ingresos!$G46*(1+B$13)))+((Ingresos!$H87*(1+B$15))*(Ingresos!$H46*(1+B$13)))+((Ingresos!$I87*(1+B$15))*(Ingresos!$I46*(1+B$13)))+((Ingresos!$J87*(1+B$15))*(Ingresos!$J46*(1+B$13)))</f>
        <v>0</v>
      </c>
      <c r="C58" s="67">
        <f>((Ingresos!$G87*(1+C$15))*(Ingresos!$G46*(1+B$3)))+((Ingresos!$H87*(1+C$15))*(Ingresos!$H46*(1+B$3)))+((Ingresos!$I87*(1+C$15))*(Ingresos!$I46*(1+B$3)))+((Ingresos!$J87*(1+C$15))*(Ingresos!$J46*(1+B$3)))</f>
        <v>0</v>
      </c>
      <c r="D58" s="67">
        <f>((Ingresos!$G87*(1+D$15))*(Ingresos!$G46*(1+D$13)))+((Ingresos!$H87*(1+D$15))*(Ingresos!$H46*(1+D$13)))+((Ingresos!$I87*(1+D$15))*(Ingresos!$I46*(1+D$13)))+((Ingresos!$J87*(1+D$15))*(Ingresos!$J46*(1+D$13)))</f>
        <v>0</v>
      </c>
      <c r="E58" s="67">
        <f>((Ingresos!$G87*(1+E$15))*(Ingresos!$G46*(1+E$13)))+((Ingresos!$H87*(1+E$15))*(Ingresos!$H46*(1+E$13)))+((Ingresos!$I87*(1+E$15))*(Ingresos!$I46*(1+E$13)))+((Ingresos!$J87*(1+E$15))*(Ingresos!$J46*(1+E$13)))</f>
        <v>0</v>
      </c>
      <c r="F58" s="67">
        <f>((Ingresos!$G87*(1+F$15))*(Ingresos!$G46*(1+F$13)))+((Ingresos!$H87*(1+F$15))*(Ingresos!$H46*(1+F$13)))+((Ingresos!$I87*(1+F$15))*(Ingresos!$I46*(1+F$13)))+((Ingresos!$J87*(1+F$15))*(Ingresos!$J46*(1+F$13)))</f>
        <v>0</v>
      </c>
      <c r="G58" s="67">
        <f>((Ingresos!$G87*(1+G$15))*(Ingresos!$G46*(1+G$13)))+((Ingresos!$H87*(1+G$15))*(Ingresos!$H46*(1+G$13)))+((Ingresos!$I87*(1+G$15))*(Ingresos!$I46*(1+G$13)))+((Ingresos!$J87*(1+G$15))*(Ingresos!$J46*(1+G$13)))</f>
        <v>0</v>
      </c>
      <c r="H58" s="67">
        <f>((Ingresos!$G87*(1+H$15))*(Ingresos!$G46*(1+H$13)))+((Ingresos!$H87*(1+H$15))*(Ingresos!$H46*(1+H$13)))+((Ingresos!$I87*(1+H$15))*(Ingresos!$I46*(1+H$13)))+((Ingresos!$J87*(1+H$15))*(Ingresos!$J46*(1+H$13)))</f>
        <v>0</v>
      </c>
      <c r="I58" s="67">
        <f>((Ingresos!$G87*(1+I$15))*(Ingresos!$G46*(1+I$13)))+((Ingresos!$H87*(1+I$15))*(Ingresos!$H46*(1+I$13)))+((Ingresos!$I87*(1+I$15))*(Ingresos!$I46*(1+I$13)))+((Ingresos!$J87*(1+I$15))*(Ingresos!$J46*(1+I$13)))</f>
        <v>0</v>
      </c>
      <c r="J58" s="67">
        <f>((Ingresos!$G87*(1+J$15))*(Ingresos!$G46*(1+J$13)))+((Ingresos!$H87*(1+J$15))*(Ingresos!$H46*(1+J$13)))+((Ingresos!$I87*(1+J$15))*(Ingresos!$I46*(1+J$13)))+((Ingresos!$J87*(1+J$15))*(Ingresos!$J46*(1+J$13)))</f>
        <v>0</v>
      </c>
      <c r="K58" s="67">
        <f>((Ingresos!$G87*(1+K$15))*(Ingresos!$G46*(1+K$13)))+((Ingresos!$H87*(1+K$15))*(Ingresos!$H46*(1+K$13)))+((Ingresos!$I87*(1+K$15))*(Ingresos!$I46*(1+K$13)))+((Ingresos!$J87*(1+K$15))*(Ingresos!$J46*(1+K$13)))</f>
        <v>0</v>
      </c>
      <c r="L58" s="67">
        <f>((Ingresos!$G87*(1+L$15))*(Ingresos!$G46*(1+L$13)))+((Ingresos!$H87*(1+L$15))*(Ingresos!$H46*(1+L$13)))+((Ingresos!$I87*(1+L$15))*(Ingresos!$I46*(1+L$13)))+((Ingresos!$J87*(1+L$15))*(Ingresos!$J46*(1+L$13)))</f>
        <v>0</v>
      </c>
      <c r="M58" s="67">
        <f>((Ingresos!$G87*(1+M$15))*(Ingresos!$G46*(1+M$13)))+((Ingresos!$H87*(1+M$15))*(Ingresos!$H46*(1+M$13)))+((Ingresos!$I87*(1+M$15))*(Ingresos!$I46*(1+M$13)))+((Ingresos!$J87*(1+M$15))*(Ingresos!$J46*(1+M$13)))</f>
        <v>0</v>
      </c>
    </row>
    <row r="59" spans="1:13" s="79" customFormat="1" ht="10.5">
      <c r="A59" s="77" t="s">
        <v>136</v>
      </c>
      <c r="B59" s="78">
        <f t="shared" ref="B59:M59" si="12">SUM(B49:B58)</f>
        <v>0</v>
      </c>
      <c r="C59" s="78">
        <f t="shared" si="12"/>
        <v>0</v>
      </c>
      <c r="D59" s="78">
        <f t="shared" si="12"/>
        <v>0</v>
      </c>
      <c r="E59" s="78">
        <f t="shared" si="12"/>
        <v>0</v>
      </c>
      <c r="F59" s="78">
        <f t="shared" si="12"/>
        <v>0</v>
      </c>
      <c r="G59" s="78">
        <f t="shared" si="12"/>
        <v>0</v>
      </c>
      <c r="H59" s="78">
        <f t="shared" si="12"/>
        <v>0</v>
      </c>
      <c r="I59" s="78">
        <f t="shared" si="12"/>
        <v>0</v>
      </c>
      <c r="J59" s="78">
        <f t="shared" si="12"/>
        <v>0</v>
      </c>
      <c r="K59" s="78">
        <f t="shared" si="12"/>
        <v>0</v>
      </c>
      <c r="L59" s="78">
        <f t="shared" si="12"/>
        <v>0</v>
      </c>
      <c r="M59" s="78">
        <f t="shared" si="12"/>
        <v>0</v>
      </c>
    </row>
    <row r="60" spans="1:13">
      <c r="A60" s="69" t="str">
        <f>Ingresos!$C$90</f>
        <v>Servicio 1</v>
      </c>
      <c r="B60" s="67">
        <f>((Ingresos!$G90*(1+B$15))*(Ingresos!$G49*(1+B$13)))+((Ingresos!$H90*(1+B$15))*(Ingresos!$H49*(1+B$13)))+((Ingresos!$I90*(1+B$15))*(Ingresos!$I49*(1+B$13)))+((Ingresos!$J90*(1+B$15))*(Ingresos!$J49*(1+B$13)))</f>
        <v>0</v>
      </c>
      <c r="C60" s="67">
        <f>((Ingresos!$G90*(1+C$15))*(Ingresos!$G49*(1+B$3)))+((Ingresos!$H90*(1+C$15))*(Ingresos!$H49*(1+B$3)))+((Ingresos!$I90*(1+C$15))*(Ingresos!$I49*(1+B$3)))+((Ingresos!$J90*(1+C$15))*(Ingresos!$J49*(1+B$3)))</f>
        <v>0</v>
      </c>
      <c r="D60" s="67">
        <f>((Ingresos!$G90*(1+D$15))*(Ingresos!$G49*(1+D$13)))+((Ingresos!$H90*(1+D$15))*(Ingresos!$H49*(1+D$13)))+((Ingresos!$I90*(1+D$15))*(Ingresos!$I49*(1+D$13)))+((Ingresos!$J90*(1+D$15))*(Ingresos!$J49*(1+D$13)))</f>
        <v>0</v>
      </c>
      <c r="E60" s="67">
        <f>((Ingresos!$G90*(1+E$15))*(Ingresos!$G49*(1+E$13)))+((Ingresos!$H90*(1+E$15))*(Ingresos!$H49*(1+E$13)))+((Ingresos!$I90*(1+E$15))*(Ingresos!$I49*(1+E$13)))+((Ingresos!$J90*(1+E$15))*(Ingresos!$J49*(1+E$13)))</f>
        <v>0</v>
      </c>
      <c r="F60" s="67">
        <f>((Ingresos!$G90*(1+F$15))*(Ingresos!$G49*(1+F$13)))+((Ingresos!$H90*(1+F$15))*(Ingresos!$H49*(1+F$13)))+((Ingresos!$I90*(1+F$15))*(Ingresos!$I49*(1+F$13)))+((Ingresos!$J90*(1+F$15))*(Ingresos!$J49*(1+F$13)))</f>
        <v>0</v>
      </c>
      <c r="G60" s="67">
        <f>((Ingresos!$G90*(1+G$15))*(Ingresos!$G49*(1+G$13)))+((Ingresos!$H90*(1+G$15))*(Ingresos!$H49*(1+G$13)))+((Ingresos!$I90*(1+G$15))*(Ingresos!$I49*(1+G$13)))+((Ingresos!$J90*(1+G$15))*(Ingresos!$J49*(1+G$13)))</f>
        <v>0</v>
      </c>
      <c r="H60" s="67">
        <f>((Ingresos!$G90*(1+H$15))*(Ingresos!$G49*(1+H$13)))+((Ingresos!$H90*(1+H$15))*(Ingresos!$H49*(1+H$13)))+((Ingresos!$I90*(1+H$15))*(Ingresos!$I49*(1+H$13)))+((Ingresos!$J90*(1+H$15))*(Ingresos!$J49*(1+H$13)))</f>
        <v>0</v>
      </c>
      <c r="I60" s="67">
        <f>((Ingresos!$G90*(1+I$15))*(Ingresos!$G49*(1+I$13)))+((Ingresos!$H90*(1+I$15))*(Ingresos!$H49*(1+I$13)))+((Ingresos!$I90*(1+I$15))*(Ingresos!$I49*(1+I$13)))+((Ingresos!$J90*(1+I$15))*(Ingresos!$J49*(1+I$13)))</f>
        <v>0</v>
      </c>
      <c r="J60" s="67">
        <f>((Ingresos!$G90*(1+J$15))*(Ingresos!$G49*(1+J$13)))+((Ingresos!$H90*(1+J$15))*(Ingresos!$H49*(1+J$13)))+((Ingresos!$I90*(1+J$15))*(Ingresos!$I49*(1+J$13)))+((Ingresos!$J90*(1+J$15))*(Ingresos!$J49*(1+J$13)))</f>
        <v>0</v>
      </c>
      <c r="K60" s="67">
        <f>((Ingresos!$G90*(1+K$15))*(Ingresos!$G49*(1+K$13)))+((Ingresos!$H90*(1+K$15))*(Ingresos!$H49*(1+K$13)))+((Ingresos!$I90*(1+K$15))*(Ingresos!$I49*(1+K$13)))+((Ingresos!$J90*(1+K$15))*(Ingresos!$J49*(1+K$13)))</f>
        <v>0</v>
      </c>
      <c r="L60" s="67">
        <f>((Ingresos!$G90*(1+L$15))*(Ingresos!$G49*(1+L$13)))+((Ingresos!$H90*(1+L$15))*(Ingresos!$H49*(1+L$13)))+((Ingresos!$I90*(1+L$15))*(Ingresos!$I49*(1+L$13)))+((Ingresos!$J90*(1+L$15))*(Ingresos!$J49*(1+L$13)))</f>
        <v>0</v>
      </c>
      <c r="M60" s="67">
        <f>((Ingresos!$G90*(1+M$15))*(Ingresos!$G49*(1+M$13)))+((Ingresos!$H90*(1+M$15))*(Ingresos!$H49*(1+M$13)))+((Ingresos!$I90*(1+M$15))*(Ingresos!$I49*(1+M$13)))+((Ingresos!$J90*(1+M$15))*(Ingresos!$J49*(1+M$13)))</f>
        <v>0</v>
      </c>
    </row>
    <row r="61" spans="1:13">
      <c r="A61" s="69" t="str">
        <f>Ingresos!$C$91</f>
        <v>No aplica</v>
      </c>
      <c r="B61" s="67">
        <f>((Ingresos!$G91*(1+B$15))*(Ingresos!$G50*(1+B$13)))+((Ingresos!$H91*(1+B$15))*(Ingresos!$H50*(1+B$13)))+((Ingresos!$I91*(1+B$15))*(Ingresos!$I50*(1+B$13)))+((Ingresos!$J91*(1+B$15))*(Ingresos!$J50*(1+B$13)))</f>
        <v>0</v>
      </c>
      <c r="C61" s="67">
        <f>((Ingresos!$G91*(1+C$15))*(Ingresos!$G50*(1+B$3)))+((Ingresos!$H91*(1+C$15))*(Ingresos!$H50*(1+B$3)))+((Ingresos!$I91*(1+C$15))*(Ingresos!$I50*(1+B$3)))+((Ingresos!$J91*(1+C$15))*(Ingresos!$J50*(1+B$3)))</f>
        <v>0</v>
      </c>
      <c r="D61" s="67">
        <f>((Ingresos!$G91*(1+D$15))*(Ingresos!$G50*(1+D$13)))+((Ingresos!$H91*(1+D$15))*(Ingresos!$H50*(1+D$13)))+((Ingresos!$I91*(1+D$15))*(Ingresos!$I50*(1+D$13)))+((Ingresos!$J91*(1+D$15))*(Ingresos!$J50*(1+D$13)))</f>
        <v>0</v>
      </c>
      <c r="E61" s="67">
        <f>((Ingresos!$G91*(1+E$15))*(Ingresos!$G50*(1+E$13)))+((Ingresos!$H91*(1+E$15))*(Ingresos!$H50*(1+E$13)))+((Ingresos!$I91*(1+E$15))*(Ingresos!$I50*(1+E$13)))+((Ingresos!$J91*(1+E$15))*(Ingresos!$J50*(1+E$13)))</f>
        <v>0</v>
      </c>
      <c r="F61" s="67">
        <f>((Ingresos!$G91*(1+F$15))*(Ingresos!$G50*(1+F$13)))+((Ingresos!$H91*(1+F$15))*(Ingresos!$H50*(1+F$13)))+((Ingresos!$I91*(1+F$15))*(Ingresos!$I50*(1+F$13)))+((Ingresos!$J91*(1+F$15))*(Ingresos!$J50*(1+F$13)))</f>
        <v>0</v>
      </c>
      <c r="G61" s="67">
        <f>((Ingresos!$G91*(1+G$15))*(Ingresos!$G50*(1+G$13)))+((Ingresos!$H91*(1+G$15))*(Ingresos!$H50*(1+G$13)))+((Ingresos!$I91*(1+G$15))*(Ingresos!$I50*(1+G$13)))+((Ingresos!$J91*(1+G$15))*(Ingresos!$J50*(1+G$13)))</f>
        <v>0</v>
      </c>
      <c r="H61" s="67">
        <f>((Ingresos!$G91*(1+H$15))*(Ingresos!$G50*(1+H$13)))+((Ingresos!$H91*(1+H$15))*(Ingresos!$H50*(1+H$13)))+((Ingresos!$I91*(1+H$15))*(Ingresos!$I50*(1+H$13)))+((Ingresos!$J91*(1+H$15))*(Ingresos!$J50*(1+H$13)))</f>
        <v>0</v>
      </c>
      <c r="I61" s="67">
        <f>((Ingresos!$G91*(1+I$15))*(Ingresos!$G50*(1+I$13)))+((Ingresos!$H91*(1+I$15))*(Ingresos!$H50*(1+I$13)))+((Ingresos!$I91*(1+I$15))*(Ingresos!$I50*(1+I$13)))+((Ingresos!$J91*(1+I$15))*(Ingresos!$J50*(1+I$13)))</f>
        <v>0</v>
      </c>
      <c r="J61" s="67">
        <f>((Ingresos!$G91*(1+J$15))*(Ingresos!$G50*(1+J$13)))+((Ingresos!$H91*(1+J$15))*(Ingresos!$H50*(1+J$13)))+((Ingresos!$I91*(1+J$15))*(Ingresos!$I50*(1+J$13)))+((Ingresos!$J91*(1+J$15))*(Ingresos!$J50*(1+J$13)))</f>
        <v>0</v>
      </c>
      <c r="K61" s="67">
        <f>((Ingresos!$G91*(1+K$15))*(Ingresos!$G50*(1+K$13)))+((Ingresos!$H91*(1+K$15))*(Ingresos!$H50*(1+K$13)))+((Ingresos!$I91*(1+K$15))*(Ingresos!$I50*(1+K$13)))+((Ingresos!$J91*(1+K$15))*(Ingresos!$J50*(1+K$13)))</f>
        <v>0</v>
      </c>
      <c r="L61" s="67">
        <f>((Ingresos!$G91*(1+L$15))*(Ingresos!$G50*(1+L$13)))+((Ingresos!$H91*(1+L$15))*(Ingresos!$H50*(1+L$13)))+((Ingresos!$I91*(1+L$15))*(Ingresos!$I50*(1+L$13)))+((Ingresos!$J91*(1+L$15))*(Ingresos!$J50*(1+L$13)))</f>
        <v>0</v>
      </c>
      <c r="M61" s="67">
        <f>((Ingresos!$G91*(1+M$15))*(Ingresos!$G50*(1+M$13)))+((Ingresos!$H91*(1+M$15))*(Ingresos!$H50*(1+M$13)))+((Ingresos!$I91*(1+M$15))*(Ingresos!$I50*(1+M$13)))+((Ingresos!$J91*(1+M$15))*(Ingresos!$J50*(1+M$13)))</f>
        <v>0</v>
      </c>
    </row>
    <row r="62" spans="1:13">
      <c r="A62" s="69" t="str">
        <f>Ingresos!$C$92</f>
        <v>No aplica</v>
      </c>
      <c r="B62" s="67">
        <f>((Ingresos!$G92*(1+B$15))*(Ingresos!$G51*(1+B$13)))+((Ingresos!$H92*(1+B$15))*(Ingresos!$H51*(1+B$13)))+((Ingresos!$I92*(1+B$15))*(Ingresos!$I51*(1+B$13)))+((Ingresos!$J92*(1+B$15))*(Ingresos!$J51*(1+B$13)))</f>
        <v>0</v>
      </c>
      <c r="C62" s="67">
        <f>((Ingresos!$G92*(1+C$15))*(Ingresos!$G51*(1+B$3)))+((Ingresos!$H92*(1+C$15))*(Ingresos!$H51*(1+B$3)))+((Ingresos!$I92*(1+C$15))*(Ingresos!$I51*(1+B$3)))+((Ingresos!$J92*(1+C$15))*(Ingresos!$J51*(1+B$3)))</f>
        <v>0</v>
      </c>
      <c r="D62" s="67">
        <f>((Ingresos!$G92*(1+D$15))*(Ingresos!$G51*(1+D$13)))+((Ingresos!$H92*(1+D$15))*(Ingresos!$H51*(1+D$13)))+((Ingresos!$I92*(1+D$15))*(Ingresos!$I51*(1+D$13)))+((Ingresos!$J92*(1+D$15))*(Ingresos!$J51*(1+D$13)))</f>
        <v>0</v>
      </c>
      <c r="E62" s="67">
        <f>((Ingresos!$G92*(1+E$15))*(Ingresos!$G51*(1+E$13)))+((Ingresos!$H92*(1+E$15))*(Ingresos!$H51*(1+E$13)))+((Ingresos!$I92*(1+E$15))*(Ingresos!$I51*(1+E$13)))+((Ingresos!$J92*(1+E$15))*(Ingresos!$J51*(1+E$13)))</f>
        <v>0</v>
      </c>
      <c r="F62" s="67">
        <f>((Ingresos!$G92*(1+F$15))*(Ingresos!$G51*(1+F$13)))+((Ingresos!$H92*(1+F$15))*(Ingresos!$H51*(1+F$13)))+((Ingresos!$I92*(1+F$15))*(Ingresos!$I51*(1+F$13)))+((Ingresos!$J92*(1+F$15))*(Ingresos!$J51*(1+F$13)))</f>
        <v>0</v>
      </c>
      <c r="G62" s="67">
        <f>((Ingresos!$G92*(1+G$15))*(Ingresos!$G51*(1+G$13)))+((Ingresos!$H92*(1+G$15))*(Ingresos!$H51*(1+G$13)))+((Ingresos!$I92*(1+G$15))*(Ingresos!$I51*(1+G$13)))+((Ingresos!$J92*(1+G$15))*(Ingresos!$J51*(1+G$13)))</f>
        <v>0</v>
      </c>
      <c r="H62" s="67">
        <f>((Ingresos!$G92*(1+H$15))*(Ingresos!$G51*(1+H$13)))+((Ingresos!$H92*(1+H$15))*(Ingresos!$H51*(1+H$13)))+((Ingresos!$I92*(1+H$15))*(Ingresos!$I51*(1+H$13)))+((Ingresos!$J92*(1+H$15))*(Ingresos!$J51*(1+H$13)))</f>
        <v>0</v>
      </c>
      <c r="I62" s="67">
        <f>((Ingresos!$G92*(1+I$15))*(Ingresos!$G51*(1+I$13)))+((Ingresos!$H92*(1+I$15))*(Ingresos!$H51*(1+I$13)))+((Ingresos!$I92*(1+I$15))*(Ingresos!$I51*(1+I$13)))+((Ingresos!$J92*(1+I$15))*(Ingresos!$J51*(1+I$13)))</f>
        <v>0</v>
      </c>
      <c r="J62" s="67">
        <f>((Ingresos!$G92*(1+J$15))*(Ingresos!$G51*(1+J$13)))+((Ingresos!$H92*(1+J$15))*(Ingresos!$H51*(1+J$13)))+((Ingresos!$I92*(1+J$15))*(Ingresos!$I51*(1+J$13)))+((Ingresos!$J92*(1+J$15))*(Ingresos!$J51*(1+J$13)))</f>
        <v>0</v>
      </c>
      <c r="K62" s="67">
        <f>((Ingresos!$G92*(1+K$15))*(Ingresos!$G51*(1+K$13)))+((Ingresos!$H92*(1+K$15))*(Ingresos!$H51*(1+K$13)))+((Ingresos!$I92*(1+K$15))*(Ingresos!$I51*(1+K$13)))+((Ingresos!$J92*(1+K$15))*(Ingresos!$J51*(1+K$13)))</f>
        <v>0</v>
      </c>
      <c r="L62" s="67">
        <f>((Ingresos!$G92*(1+L$15))*(Ingresos!$G51*(1+L$13)))+((Ingresos!$H92*(1+L$15))*(Ingresos!$H51*(1+L$13)))+((Ingresos!$I92*(1+L$15))*(Ingresos!$I51*(1+L$13)))+((Ingresos!$J92*(1+L$15))*(Ingresos!$J51*(1+L$13)))</f>
        <v>0</v>
      </c>
      <c r="M62" s="67">
        <f>((Ingresos!$G92*(1+M$15))*(Ingresos!$G51*(1+M$13)))+((Ingresos!$H92*(1+M$15))*(Ingresos!$H51*(1+M$13)))+((Ingresos!$I92*(1+M$15))*(Ingresos!$I51*(1+M$13)))+((Ingresos!$J92*(1+M$15))*(Ingresos!$J51*(1+M$13)))</f>
        <v>0</v>
      </c>
    </row>
    <row r="63" spans="1:13">
      <c r="A63" s="69" t="str">
        <f>Ingresos!$C$93</f>
        <v>No aplica</v>
      </c>
      <c r="B63" s="67">
        <f>((Ingresos!$G93*(1+B$15))*(Ingresos!$G52*(1+B$13)))+((Ingresos!$H93*(1+B$15))*(Ingresos!$H52*(1+B$13)))+((Ingresos!$I93*(1+B$15))*(Ingresos!$I52*(1+B$13)))+((Ingresos!$J93*(1+B$15))*(Ingresos!$J52*(1+B$13)))</f>
        <v>0</v>
      </c>
      <c r="C63" s="67">
        <f>((Ingresos!$G93*(1+C$15))*(Ingresos!$G52*(1+B$3)))+((Ingresos!$H93*(1+C$15))*(Ingresos!$H52*(1+B$3)))+((Ingresos!$I93*(1+C$15))*(Ingresos!$I52*(1+B$3)))+((Ingresos!$J93*(1+C$15))*(Ingresos!$J52*(1+B$3)))</f>
        <v>0</v>
      </c>
      <c r="D63" s="67">
        <f>((Ingresos!$G93*(1+D$15))*(Ingresos!$G52*(1+D$13)))+((Ingresos!$H93*(1+D$15))*(Ingresos!$H52*(1+D$13)))+((Ingresos!$I93*(1+D$15))*(Ingresos!$I52*(1+D$13)))+((Ingresos!$J93*(1+D$15))*(Ingresos!$J52*(1+D$13)))</f>
        <v>0</v>
      </c>
      <c r="E63" s="67">
        <f>((Ingresos!$G93*(1+E$15))*(Ingresos!$G52*(1+E$13)))+((Ingresos!$H93*(1+E$15))*(Ingresos!$H52*(1+E$13)))+((Ingresos!$I93*(1+E$15))*(Ingresos!$I52*(1+E$13)))+((Ingresos!$J93*(1+E$15))*(Ingresos!$J52*(1+E$13)))</f>
        <v>0</v>
      </c>
      <c r="F63" s="67">
        <f>((Ingresos!$G93*(1+F$15))*(Ingresos!$G52*(1+F$13)))+((Ingresos!$H93*(1+F$15))*(Ingresos!$H52*(1+F$13)))+((Ingresos!$I93*(1+F$15))*(Ingresos!$I52*(1+F$13)))+((Ingresos!$J93*(1+F$15))*(Ingresos!$J52*(1+F$13)))</f>
        <v>0</v>
      </c>
      <c r="G63" s="67">
        <f>((Ingresos!$G93*(1+G$15))*(Ingresos!$G52*(1+G$13)))+((Ingresos!$H93*(1+G$15))*(Ingresos!$H52*(1+G$13)))+((Ingresos!$I93*(1+G$15))*(Ingresos!$I52*(1+G$13)))+((Ingresos!$J93*(1+G$15))*(Ingresos!$J52*(1+G$13)))</f>
        <v>0</v>
      </c>
      <c r="H63" s="67">
        <f>((Ingresos!$G93*(1+H$15))*(Ingresos!$G52*(1+H$13)))+((Ingresos!$H93*(1+H$15))*(Ingresos!$H52*(1+H$13)))+((Ingresos!$I93*(1+H$15))*(Ingresos!$I52*(1+H$13)))+((Ingresos!$J93*(1+H$15))*(Ingresos!$J52*(1+H$13)))</f>
        <v>0</v>
      </c>
      <c r="I63" s="67">
        <f>((Ingresos!$G93*(1+I$15))*(Ingresos!$G52*(1+I$13)))+((Ingresos!$H93*(1+I$15))*(Ingresos!$H52*(1+I$13)))+((Ingresos!$I93*(1+I$15))*(Ingresos!$I52*(1+I$13)))+((Ingresos!$J93*(1+I$15))*(Ingresos!$J52*(1+I$13)))</f>
        <v>0</v>
      </c>
      <c r="J63" s="67">
        <f>((Ingresos!$G93*(1+J$15))*(Ingresos!$G52*(1+J$13)))+((Ingresos!$H93*(1+J$15))*(Ingresos!$H52*(1+J$13)))+((Ingresos!$I93*(1+J$15))*(Ingresos!$I52*(1+J$13)))+((Ingresos!$J93*(1+J$15))*(Ingresos!$J52*(1+J$13)))</f>
        <v>0</v>
      </c>
      <c r="K63" s="67">
        <f>((Ingresos!$G93*(1+K$15))*(Ingresos!$G52*(1+K$13)))+((Ingresos!$H93*(1+K$15))*(Ingresos!$H52*(1+K$13)))+((Ingresos!$I93*(1+K$15))*(Ingresos!$I52*(1+K$13)))+((Ingresos!$J93*(1+K$15))*(Ingresos!$J52*(1+K$13)))</f>
        <v>0</v>
      </c>
      <c r="L63" s="67">
        <f>((Ingresos!$G93*(1+L$15))*(Ingresos!$G52*(1+L$13)))+((Ingresos!$H93*(1+L$15))*(Ingresos!$H52*(1+L$13)))+((Ingresos!$I93*(1+L$15))*(Ingresos!$I52*(1+L$13)))+((Ingresos!$J93*(1+L$15))*(Ingresos!$J52*(1+L$13)))</f>
        <v>0</v>
      </c>
      <c r="M63" s="67">
        <f>((Ingresos!$G93*(1+M$15))*(Ingresos!$G52*(1+M$13)))+((Ingresos!$H93*(1+M$15))*(Ingresos!$H52*(1+M$13)))+((Ingresos!$I93*(1+M$15))*(Ingresos!$I52*(1+M$13)))+((Ingresos!$J93*(1+M$15))*(Ingresos!$J52*(1+M$13)))</f>
        <v>0</v>
      </c>
    </row>
    <row r="64" spans="1:13">
      <c r="A64" s="69" t="str">
        <f>Ingresos!$C$94</f>
        <v>No aplica</v>
      </c>
      <c r="B64" s="67">
        <f>((Ingresos!$G94*(1+B$15))*(Ingresos!$G53*(1+B$13)))+((Ingresos!$H94*(1+B$15))*(Ingresos!$H53*(1+B$13)))+((Ingresos!$I94*(1+B$15))*(Ingresos!$I53*(1+B$13)))+((Ingresos!$J94*(1+B$15))*(Ingresos!$J53*(1+B$13)))</f>
        <v>0</v>
      </c>
      <c r="C64" s="67">
        <f>((Ingresos!$G94*(1+C$15))*(Ingresos!$G53*(1+B$3)))+((Ingresos!$H94*(1+C$15))*(Ingresos!$H53*(1+B$3)))+((Ingresos!$I94*(1+C$15))*(Ingresos!$I53*(1+B$3)))+((Ingresos!$J94*(1+C$15))*(Ingresos!$J53*(1+B$3)))</f>
        <v>0</v>
      </c>
      <c r="D64" s="67">
        <f>((Ingresos!$G94*(1+D$15))*(Ingresos!$G53*(1+D$13)))+((Ingresos!$H94*(1+D$15))*(Ingresos!$H53*(1+D$13)))+((Ingresos!$I94*(1+D$15))*(Ingresos!$I53*(1+D$13)))+((Ingresos!$J94*(1+D$15))*(Ingresos!$J53*(1+D$13)))</f>
        <v>0</v>
      </c>
      <c r="E64" s="67">
        <f>((Ingresos!$G94*(1+E$15))*(Ingresos!$G53*(1+E$13)))+((Ingresos!$H94*(1+E$15))*(Ingresos!$H53*(1+E$13)))+((Ingresos!$I94*(1+E$15))*(Ingresos!$I53*(1+E$13)))+((Ingresos!$J94*(1+E$15))*(Ingresos!$J53*(1+E$13)))</f>
        <v>0</v>
      </c>
      <c r="F64" s="67">
        <f>((Ingresos!$G94*(1+F$15))*(Ingresos!$G53*(1+F$13)))+((Ingresos!$H94*(1+F$15))*(Ingresos!$H53*(1+F$13)))+((Ingresos!$I94*(1+F$15))*(Ingresos!$I53*(1+F$13)))+((Ingresos!$J94*(1+F$15))*(Ingresos!$J53*(1+F$13)))</f>
        <v>0</v>
      </c>
      <c r="G64" s="67">
        <f>((Ingresos!$G94*(1+G$15))*(Ingresos!$G53*(1+G$13)))+((Ingresos!$H94*(1+G$15))*(Ingresos!$H53*(1+G$13)))+((Ingresos!$I94*(1+G$15))*(Ingresos!$I53*(1+G$13)))+((Ingresos!$J94*(1+G$15))*(Ingresos!$J53*(1+G$13)))</f>
        <v>0</v>
      </c>
      <c r="H64" s="67">
        <f>((Ingresos!$G94*(1+H$15))*(Ingresos!$G53*(1+H$13)))+((Ingresos!$H94*(1+H$15))*(Ingresos!$H53*(1+H$13)))+((Ingresos!$I94*(1+H$15))*(Ingresos!$I53*(1+H$13)))+((Ingresos!$J94*(1+H$15))*(Ingresos!$J53*(1+H$13)))</f>
        <v>0</v>
      </c>
      <c r="I64" s="67">
        <f>((Ingresos!$G94*(1+I$15))*(Ingresos!$G53*(1+I$13)))+((Ingresos!$H94*(1+I$15))*(Ingresos!$H53*(1+I$13)))+((Ingresos!$I94*(1+I$15))*(Ingresos!$I53*(1+I$13)))+((Ingresos!$J94*(1+I$15))*(Ingresos!$J53*(1+I$13)))</f>
        <v>0</v>
      </c>
      <c r="J64" s="67">
        <f>((Ingresos!$G94*(1+J$15))*(Ingresos!$G53*(1+J$13)))+((Ingresos!$H94*(1+J$15))*(Ingresos!$H53*(1+J$13)))+((Ingresos!$I94*(1+J$15))*(Ingresos!$I53*(1+J$13)))+((Ingresos!$J94*(1+J$15))*(Ingresos!$J53*(1+J$13)))</f>
        <v>0</v>
      </c>
      <c r="K64" s="67">
        <f>((Ingresos!$G94*(1+K$15))*(Ingresos!$G53*(1+K$13)))+((Ingresos!$H94*(1+K$15))*(Ingresos!$H53*(1+K$13)))+((Ingresos!$I94*(1+K$15))*(Ingresos!$I53*(1+K$13)))+((Ingresos!$J94*(1+K$15))*(Ingresos!$J53*(1+K$13)))</f>
        <v>0</v>
      </c>
      <c r="L64" s="67">
        <f>((Ingresos!$G94*(1+L$15))*(Ingresos!$G53*(1+L$13)))+((Ingresos!$H94*(1+L$15))*(Ingresos!$H53*(1+L$13)))+((Ingresos!$I94*(1+L$15))*(Ingresos!$I53*(1+L$13)))+((Ingresos!$J94*(1+L$15))*(Ingresos!$J53*(1+L$13)))</f>
        <v>0</v>
      </c>
      <c r="M64" s="67">
        <f>((Ingresos!$G94*(1+M$15))*(Ingresos!$G53*(1+M$13)))+((Ingresos!$H94*(1+M$15))*(Ingresos!$H53*(1+M$13)))+((Ingresos!$I94*(1+M$15))*(Ingresos!$I53*(1+M$13)))+((Ingresos!$J94*(1+M$15))*(Ingresos!$J53*(1+M$13)))</f>
        <v>0</v>
      </c>
    </row>
    <row r="65" spans="1:13">
      <c r="A65" s="69" t="str">
        <f>Ingresos!$C$95</f>
        <v>No aplica</v>
      </c>
      <c r="B65" s="67">
        <f>((Ingresos!$G95*(1+B$15))*(Ingresos!$G54*(1+B$13)))+((Ingresos!$H95*(1+B$15))*(Ingresos!$H54*(1+B$13)))+((Ingresos!$I95*(1+B$15))*(Ingresos!$I54*(1+B$13)))+((Ingresos!$J95*(1+B$15))*(Ingresos!$J54*(1+B$13)))</f>
        <v>0</v>
      </c>
      <c r="C65" s="67">
        <f>((Ingresos!$G95*(1+C$15))*(Ingresos!$G54*(1+B$3)))+((Ingresos!$H95*(1+C$15))*(Ingresos!$H54*(1+B$3)))+((Ingresos!$I95*(1+C$15))*(Ingresos!$I54*(1+B$3)))+((Ingresos!$J95*(1+C$15))*(Ingresos!$J54*(1+B$3)))</f>
        <v>0</v>
      </c>
      <c r="D65" s="67">
        <f>((Ingresos!$G95*(1+D$15))*(Ingresos!$G54*(1+D$13)))+((Ingresos!$H95*(1+D$15))*(Ingresos!$H54*(1+D$13)))+((Ingresos!$I95*(1+D$15))*(Ingresos!$I54*(1+D$13)))+((Ingresos!$J95*(1+D$15))*(Ingresos!$J54*(1+D$13)))</f>
        <v>0</v>
      </c>
      <c r="E65" s="67">
        <f>((Ingresos!$G95*(1+E$15))*(Ingresos!$G54*(1+E$13)))+((Ingresos!$H95*(1+E$15))*(Ingresos!$H54*(1+E$13)))+((Ingresos!$I95*(1+E$15))*(Ingresos!$I54*(1+E$13)))+((Ingresos!$J95*(1+E$15))*(Ingresos!$J54*(1+E$13)))</f>
        <v>0</v>
      </c>
      <c r="F65" s="67">
        <f>((Ingresos!$G95*(1+F$15))*(Ingresos!$G54*(1+F$13)))+((Ingresos!$H95*(1+F$15))*(Ingresos!$H54*(1+F$13)))+((Ingresos!$I95*(1+F$15))*(Ingresos!$I54*(1+F$13)))+((Ingresos!$J95*(1+F$15))*(Ingresos!$J54*(1+F$13)))</f>
        <v>0</v>
      </c>
      <c r="G65" s="67">
        <f>((Ingresos!$G95*(1+G$15))*(Ingresos!$G54*(1+G$13)))+((Ingresos!$H95*(1+G$15))*(Ingresos!$H54*(1+G$13)))+((Ingresos!$I95*(1+G$15))*(Ingresos!$I54*(1+G$13)))+((Ingresos!$J95*(1+G$15))*(Ingresos!$J54*(1+G$13)))</f>
        <v>0</v>
      </c>
      <c r="H65" s="67">
        <f>((Ingresos!$G95*(1+H$15))*(Ingresos!$G54*(1+H$13)))+((Ingresos!$H95*(1+H$15))*(Ingresos!$H54*(1+H$13)))+((Ingresos!$I95*(1+H$15))*(Ingresos!$I54*(1+H$13)))+((Ingresos!$J95*(1+H$15))*(Ingresos!$J54*(1+H$13)))</f>
        <v>0</v>
      </c>
      <c r="I65" s="67">
        <f>((Ingresos!$G95*(1+I$15))*(Ingresos!$G54*(1+I$13)))+((Ingresos!$H95*(1+I$15))*(Ingresos!$H54*(1+I$13)))+((Ingresos!$I95*(1+I$15))*(Ingresos!$I54*(1+I$13)))+((Ingresos!$J95*(1+I$15))*(Ingresos!$J54*(1+I$13)))</f>
        <v>0</v>
      </c>
      <c r="J65" s="67">
        <f>((Ingresos!$G95*(1+J$15))*(Ingresos!$G54*(1+J$13)))+((Ingresos!$H95*(1+J$15))*(Ingresos!$H54*(1+J$13)))+((Ingresos!$I95*(1+J$15))*(Ingresos!$I54*(1+J$13)))+((Ingresos!$J95*(1+J$15))*(Ingresos!$J54*(1+J$13)))</f>
        <v>0</v>
      </c>
      <c r="K65" s="67">
        <f>((Ingresos!$G95*(1+K$15))*(Ingresos!$G54*(1+K$13)))+((Ingresos!$H95*(1+K$15))*(Ingresos!$H54*(1+K$13)))+((Ingresos!$I95*(1+K$15))*(Ingresos!$I54*(1+K$13)))+((Ingresos!$J95*(1+K$15))*(Ingresos!$J54*(1+K$13)))</f>
        <v>0</v>
      </c>
      <c r="L65" s="67">
        <f>((Ingresos!$G95*(1+L$15))*(Ingresos!$G54*(1+L$13)))+((Ingresos!$H95*(1+L$15))*(Ingresos!$H54*(1+L$13)))+((Ingresos!$I95*(1+L$15))*(Ingresos!$I54*(1+L$13)))+((Ingresos!$J95*(1+L$15))*(Ingresos!$J54*(1+L$13)))</f>
        <v>0</v>
      </c>
      <c r="M65" s="67">
        <f>((Ingresos!$G95*(1+M$15))*(Ingresos!$G54*(1+M$13)))+((Ingresos!$H95*(1+M$15))*(Ingresos!$H54*(1+M$13)))+((Ingresos!$I95*(1+M$15))*(Ingresos!$I54*(1+M$13)))+((Ingresos!$J95*(1+M$15))*(Ingresos!$J54*(1+M$13)))</f>
        <v>0</v>
      </c>
    </row>
    <row r="66" spans="1:13">
      <c r="A66" s="69" t="str">
        <f>Ingresos!$C$96</f>
        <v>No aplica</v>
      </c>
      <c r="B66" s="67">
        <f>((Ingresos!$G96*(1+B$15))*(Ingresos!$G55*(1+B$13)))+((Ingresos!$H96*(1+B$15))*(Ingresos!$H55*(1+B$13)))+((Ingresos!$I96*(1+B$15))*(Ingresos!$I55*(1+B$13)))+((Ingresos!$J96*(1+B$15))*(Ingresos!$J55*(1+B$13)))</f>
        <v>0</v>
      </c>
      <c r="C66" s="67">
        <f>((Ingresos!$G96*(1+C$15))*(Ingresos!$G55*(1+B$3)))+((Ingresos!$H96*(1+C$15))*(Ingresos!$H55*(1+B$3)))+((Ingresos!$I96*(1+C$15))*(Ingresos!$I55*(1+B$3)))+((Ingresos!$J96*(1+C$15))*(Ingresos!$J55*(1+B$3)))</f>
        <v>0</v>
      </c>
      <c r="D66" s="67">
        <f>((Ingresos!$G96*(1+D$15))*(Ingresos!$G55*(1+D$13)))+((Ingresos!$H96*(1+D$15))*(Ingresos!$H55*(1+D$13)))+((Ingresos!$I96*(1+D$15))*(Ingresos!$I55*(1+D$13)))+((Ingresos!$J96*(1+D$15))*(Ingresos!$J55*(1+D$13)))</f>
        <v>0</v>
      </c>
      <c r="E66" s="67">
        <f>((Ingresos!$G96*(1+E$15))*(Ingresos!$G55*(1+E$13)))+((Ingresos!$H96*(1+E$15))*(Ingresos!$H55*(1+E$13)))+((Ingresos!$I96*(1+E$15))*(Ingresos!$I55*(1+E$13)))+((Ingresos!$J96*(1+E$15))*(Ingresos!$J55*(1+E$13)))</f>
        <v>0</v>
      </c>
      <c r="F66" s="67">
        <f>((Ingresos!$G96*(1+F$15))*(Ingresos!$G55*(1+F$13)))+((Ingresos!$H96*(1+F$15))*(Ingresos!$H55*(1+F$13)))+((Ingresos!$I96*(1+F$15))*(Ingresos!$I55*(1+F$13)))+((Ingresos!$J96*(1+F$15))*(Ingresos!$J55*(1+F$13)))</f>
        <v>0</v>
      </c>
      <c r="G66" s="67">
        <f>((Ingresos!$G96*(1+G$15))*(Ingresos!$G55*(1+G$13)))+((Ingresos!$H96*(1+G$15))*(Ingresos!$H55*(1+G$13)))+((Ingresos!$I96*(1+G$15))*(Ingresos!$I55*(1+G$13)))+((Ingresos!$J96*(1+G$15))*(Ingresos!$J55*(1+G$13)))</f>
        <v>0</v>
      </c>
      <c r="H66" s="67">
        <f>((Ingresos!$G96*(1+H$15))*(Ingresos!$G55*(1+H$13)))+((Ingresos!$H96*(1+H$15))*(Ingresos!$H55*(1+H$13)))+((Ingresos!$I96*(1+H$15))*(Ingresos!$I55*(1+H$13)))+((Ingresos!$J96*(1+H$15))*(Ingresos!$J55*(1+H$13)))</f>
        <v>0</v>
      </c>
      <c r="I66" s="67">
        <f>((Ingresos!$G96*(1+I$15))*(Ingresos!$G55*(1+I$13)))+((Ingresos!$H96*(1+I$15))*(Ingresos!$H55*(1+I$13)))+((Ingresos!$I96*(1+I$15))*(Ingresos!$I55*(1+I$13)))+((Ingresos!$J96*(1+I$15))*(Ingresos!$J55*(1+I$13)))</f>
        <v>0</v>
      </c>
      <c r="J66" s="67">
        <f>((Ingresos!$G96*(1+J$15))*(Ingresos!$G55*(1+J$13)))+((Ingresos!$H96*(1+J$15))*(Ingresos!$H55*(1+J$13)))+((Ingresos!$I96*(1+J$15))*(Ingresos!$I55*(1+J$13)))+((Ingresos!$J96*(1+J$15))*(Ingresos!$J55*(1+J$13)))</f>
        <v>0</v>
      </c>
      <c r="K66" s="67">
        <f>((Ingresos!$G96*(1+K$15))*(Ingresos!$G55*(1+K$13)))+((Ingresos!$H96*(1+K$15))*(Ingresos!$H55*(1+K$13)))+((Ingresos!$I96*(1+K$15))*(Ingresos!$I55*(1+K$13)))+((Ingresos!$J96*(1+K$15))*(Ingresos!$J55*(1+K$13)))</f>
        <v>0</v>
      </c>
      <c r="L66" s="67">
        <f>((Ingresos!$G96*(1+L$15))*(Ingresos!$G55*(1+L$13)))+((Ingresos!$H96*(1+L$15))*(Ingresos!$H55*(1+L$13)))+((Ingresos!$I96*(1+L$15))*(Ingresos!$I55*(1+L$13)))+((Ingresos!$J96*(1+L$15))*(Ingresos!$J55*(1+L$13)))</f>
        <v>0</v>
      </c>
      <c r="M66" s="67">
        <f>((Ingresos!$G96*(1+M$15))*(Ingresos!$G55*(1+M$13)))+((Ingresos!$H96*(1+M$15))*(Ingresos!$H55*(1+M$13)))+((Ingresos!$I96*(1+M$15))*(Ingresos!$I55*(1+M$13)))+((Ingresos!$J96*(1+M$15))*(Ingresos!$J55*(1+M$13)))</f>
        <v>0</v>
      </c>
    </row>
    <row r="67" spans="1:13">
      <c r="A67" s="69" t="str">
        <f>Ingresos!$C$97</f>
        <v>No aplica</v>
      </c>
      <c r="B67" s="67">
        <f>((Ingresos!$G97*(1+B$15))*(Ingresos!$G56*(1+B$13)))+((Ingresos!$H97*(1+B$15))*(Ingresos!$H56*(1+B$13)))+((Ingresos!$I97*(1+B$15))*(Ingresos!$I56*(1+B$13)))+((Ingresos!$J97*(1+B$15))*(Ingresos!$J56*(1+B$13)))</f>
        <v>0</v>
      </c>
      <c r="C67" s="67">
        <f>((Ingresos!$G97*(1+C$15))*(Ingresos!$G56*(1+B$3)))+((Ingresos!$H97*(1+C$15))*(Ingresos!$H56*(1+B$3)))+((Ingresos!$I97*(1+C$15))*(Ingresos!$I56*(1+B$3)))+((Ingresos!$J97*(1+C$15))*(Ingresos!$J56*(1+B$3)))</f>
        <v>0</v>
      </c>
      <c r="D67" s="67">
        <f>((Ingresos!$G97*(1+D$15))*(Ingresos!$G56*(1+D$13)))+((Ingresos!$H97*(1+D$15))*(Ingresos!$H56*(1+D$13)))+((Ingresos!$I97*(1+D$15))*(Ingresos!$I56*(1+D$13)))+((Ingresos!$J97*(1+D$15))*(Ingresos!$J56*(1+D$13)))</f>
        <v>0</v>
      </c>
      <c r="E67" s="67">
        <f>((Ingresos!$G97*(1+E$15))*(Ingresos!$G56*(1+E$13)))+((Ingresos!$H97*(1+E$15))*(Ingresos!$H56*(1+E$13)))+((Ingresos!$I97*(1+E$15))*(Ingresos!$I56*(1+E$13)))+((Ingresos!$J97*(1+E$15))*(Ingresos!$J56*(1+E$13)))</f>
        <v>0</v>
      </c>
      <c r="F67" s="67">
        <f>((Ingresos!$G97*(1+F$15))*(Ingresos!$G56*(1+F$13)))+((Ingresos!$H97*(1+F$15))*(Ingresos!$H56*(1+F$13)))+((Ingresos!$I97*(1+F$15))*(Ingresos!$I56*(1+F$13)))+((Ingresos!$J97*(1+F$15))*(Ingresos!$J56*(1+F$13)))</f>
        <v>0</v>
      </c>
      <c r="G67" s="67">
        <f>((Ingresos!$G97*(1+G$15))*(Ingresos!$G56*(1+G$13)))+((Ingresos!$H97*(1+G$15))*(Ingresos!$H56*(1+G$13)))+((Ingresos!$I97*(1+G$15))*(Ingresos!$I56*(1+G$13)))+((Ingresos!$J97*(1+G$15))*(Ingresos!$J56*(1+G$13)))</f>
        <v>0</v>
      </c>
      <c r="H67" s="67">
        <f>((Ingresos!$G97*(1+H$15))*(Ingresos!$G56*(1+H$13)))+((Ingresos!$H97*(1+H$15))*(Ingresos!$H56*(1+H$13)))+((Ingresos!$I97*(1+H$15))*(Ingresos!$I56*(1+H$13)))+((Ingresos!$J97*(1+H$15))*(Ingresos!$J56*(1+H$13)))</f>
        <v>0</v>
      </c>
      <c r="I67" s="67">
        <f>((Ingresos!$G97*(1+I$15))*(Ingresos!$G56*(1+I$13)))+((Ingresos!$H97*(1+I$15))*(Ingresos!$H56*(1+I$13)))+((Ingresos!$I97*(1+I$15))*(Ingresos!$I56*(1+I$13)))+((Ingresos!$J97*(1+I$15))*(Ingresos!$J56*(1+I$13)))</f>
        <v>0</v>
      </c>
      <c r="J67" s="67">
        <f>((Ingresos!$G97*(1+J$15))*(Ingresos!$G56*(1+J$13)))+((Ingresos!$H97*(1+J$15))*(Ingresos!$H56*(1+J$13)))+((Ingresos!$I97*(1+J$15))*(Ingresos!$I56*(1+J$13)))+((Ingresos!$J97*(1+J$15))*(Ingresos!$J56*(1+J$13)))</f>
        <v>0</v>
      </c>
      <c r="K67" s="67">
        <f>((Ingresos!$G97*(1+K$15))*(Ingresos!$G56*(1+K$13)))+((Ingresos!$H97*(1+K$15))*(Ingresos!$H56*(1+K$13)))+((Ingresos!$I97*(1+K$15))*(Ingresos!$I56*(1+K$13)))+((Ingresos!$J97*(1+K$15))*(Ingresos!$J56*(1+K$13)))</f>
        <v>0</v>
      </c>
      <c r="L67" s="67">
        <f>((Ingresos!$G97*(1+L$15))*(Ingresos!$G56*(1+L$13)))+((Ingresos!$H97*(1+L$15))*(Ingresos!$H56*(1+L$13)))+((Ingresos!$I97*(1+L$15))*(Ingresos!$I56*(1+L$13)))+((Ingresos!$J97*(1+L$15))*(Ingresos!$J56*(1+L$13)))</f>
        <v>0</v>
      </c>
      <c r="M67" s="67">
        <f>((Ingresos!$G97*(1+M$15))*(Ingresos!$G56*(1+M$13)))+((Ingresos!$H97*(1+M$15))*(Ingresos!$H56*(1+M$13)))+((Ingresos!$I97*(1+M$15))*(Ingresos!$I56*(1+M$13)))+((Ingresos!$J97*(1+M$15))*(Ingresos!$J56*(1+M$13)))</f>
        <v>0</v>
      </c>
    </row>
    <row r="68" spans="1:13">
      <c r="A68" s="69" t="str">
        <f>Ingresos!$C$98</f>
        <v>No aplica</v>
      </c>
      <c r="B68" s="67">
        <f>((Ingresos!$G98*(1+B$15))*(Ingresos!$G57*(1+B$13)))+((Ingresos!$H98*(1+B$15))*(Ingresos!$H57*(1+B$13)))+((Ingresos!$I98*(1+B$15))*(Ingresos!$I57*(1+B$13)))+((Ingresos!$J98*(1+B$15))*(Ingresos!$J57*(1+B$13)))</f>
        <v>0</v>
      </c>
      <c r="C68" s="67">
        <f>((Ingresos!$G98*(1+C$15))*(Ingresos!$G57*(1+B$3)))+((Ingresos!$H98*(1+C$15))*(Ingresos!$H57*(1+B$3)))+((Ingresos!$I98*(1+C$15))*(Ingresos!$I57*(1+B$3)))+((Ingresos!$J98*(1+C$15))*(Ingresos!$J57*(1+B$3)))</f>
        <v>0</v>
      </c>
      <c r="D68" s="67">
        <f>((Ingresos!$G98*(1+D$15))*(Ingresos!$G57*(1+D$13)))+((Ingresos!$H98*(1+D$15))*(Ingresos!$H57*(1+D$13)))+((Ingresos!$I98*(1+D$15))*(Ingresos!$I57*(1+D$13)))+((Ingresos!$J98*(1+D$15))*(Ingresos!$J57*(1+D$13)))</f>
        <v>0</v>
      </c>
      <c r="E68" s="67">
        <f>((Ingresos!$G98*(1+E$15))*(Ingresos!$G57*(1+E$13)))+((Ingresos!$H98*(1+E$15))*(Ingresos!$H57*(1+E$13)))+((Ingresos!$I98*(1+E$15))*(Ingresos!$I57*(1+E$13)))+((Ingresos!$J98*(1+E$15))*(Ingresos!$J57*(1+E$13)))</f>
        <v>0</v>
      </c>
      <c r="F68" s="67">
        <f>((Ingresos!$G98*(1+F$15))*(Ingresos!$G57*(1+F$13)))+((Ingresos!$H98*(1+F$15))*(Ingresos!$H57*(1+F$13)))+((Ingresos!$I98*(1+F$15))*(Ingresos!$I57*(1+F$13)))+((Ingresos!$J98*(1+F$15))*(Ingresos!$J57*(1+F$13)))</f>
        <v>0</v>
      </c>
      <c r="G68" s="67">
        <f>((Ingresos!$G98*(1+G$15))*(Ingresos!$G57*(1+G$13)))+((Ingresos!$H98*(1+G$15))*(Ingresos!$H57*(1+G$13)))+((Ingresos!$I98*(1+G$15))*(Ingresos!$I57*(1+G$13)))+((Ingresos!$J98*(1+G$15))*(Ingresos!$J57*(1+G$13)))</f>
        <v>0</v>
      </c>
      <c r="H68" s="67">
        <f>((Ingresos!$G98*(1+H$15))*(Ingresos!$G57*(1+H$13)))+((Ingresos!$H98*(1+H$15))*(Ingresos!$H57*(1+H$13)))+((Ingresos!$I98*(1+H$15))*(Ingresos!$I57*(1+H$13)))+((Ingresos!$J98*(1+H$15))*(Ingresos!$J57*(1+H$13)))</f>
        <v>0</v>
      </c>
      <c r="I68" s="67">
        <f>((Ingresos!$G98*(1+I$15))*(Ingresos!$G57*(1+I$13)))+((Ingresos!$H98*(1+I$15))*(Ingresos!$H57*(1+I$13)))+((Ingresos!$I98*(1+I$15))*(Ingresos!$I57*(1+I$13)))+((Ingresos!$J98*(1+I$15))*(Ingresos!$J57*(1+I$13)))</f>
        <v>0</v>
      </c>
      <c r="J68" s="67">
        <f>((Ingresos!$G98*(1+J$15))*(Ingresos!$G57*(1+J$13)))+((Ingresos!$H98*(1+J$15))*(Ingresos!$H57*(1+J$13)))+((Ingresos!$I98*(1+J$15))*(Ingresos!$I57*(1+J$13)))+((Ingresos!$J98*(1+J$15))*(Ingresos!$J57*(1+J$13)))</f>
        <v>0</v>
      </c>
      <c r="K68" s="67">
        <f>((Ingresos!$G98*(1+K$15))*(Ingresos!$G57*(1+K$13)))+((Ingresos!$H98*(1+K$15))*(Ingresos!$H57*(1+K$13)))+((Ingresos!$I98*(1+K$15))*(Ingresos!$I57*(1+K$13)))+((Ingresos!$J98*(1+K$15))*(Ingresos!$J57*(1+K$13)))</f>
        <v>0</v>
      </c>
      <c r="L68" s="67">
        <f>((Ingresos!$G98*(1+L$15))*(Ingresos!$G57*(1+L$13)))+((Ingresos!$H98*(1+L$15))*(Ingresos!$H57*(1+L$13)))+((Ingresos!$I98*(1+L$15))*(Ingresos!$I57*(1+L$13)))+((Ingresos!$J98*(1+L$15))*(Ingresos!$J57*(1+L$13)))</f>
        <v>0</v>
      </c>
      <c r="M68" s="67">
        <f>((Ingresos!$G98*(1+M$15))*(Ingresos!$G57*(1+M$13)))+((Ingresos!$H98*(1+M$15))*(Ingresos!$H57*(1+M$13)))+((Ingresos!$I98*(1+M$15))*(Ingresos!$I57*(1+M$13)))+((Ingresos!$J98*(1+M$15))*(Ingresos!$J57*(1+M$13)))</f>
        <v>0</v>
      </c>
    </row>
    <row r="69" spans="1:13">
      <c r="A69" s="69" t="str">
        <f>Ingresos!$C$99</f>
        <v>No aplica</v>
      </c>
      <c r="B69" s="67">
        <f>((Ingresos!$G99*(1+B$15))*(Ingresos!$G58*(1+B$13)))+((Ingresos!$H99*(1+B$15))*(Ingresos!$H58*(1+B$13)))+((Ingresos!$I99*(1+B$15))*(Ingresos!$I58*(1+B$13)))+((Ingresos!$J99*(1+B$15))*(Ingresos!$J58*(1+B$13)))</f>
        <v>0</v>
      </c>
      <c r="C69" s="67">
        <f>((Ingresos!$G99*(1+C$15))*(Ingresos!$G58*(1+B$3)))+((Ingresos!$H99*(1+C$15))*(Ingresos!$H58*(1+B$3)))+((Ingresos!$I99*(1+C$15))*(Ingresos!$I58*(1+B$3)))+((Ingresos!$J99*(1+C$15))*(Ingresos!$J58*(1+B$3)))</f>
        <v>0</v>
      </c>
      <c r="D69" s="67">
        <f>((Ingresos!$G99*(1+D$15))*(Ingresos!$G58*(1+D$13)))+((Ingresos!$H99*(1+D$15))*(Ingresos!$H58*(1+D$13)))+((Ingresos!$I99*(1+D$15))*(Ingresos!$I58*(1+D$13)))+((Ingresos!$J99*(1+D$15))*(Ingresos!$J58*(1+D$13)))</f>
        <v>0</v>
      </c>
      <c r="E69" s="67">
        <f>((Ingresos!$G99*(1+E$15))*(Ingresos!$G58*(1+E$13)))+((Ingresos!$H99*(1+E$15))*(Ingresos!$H58*(1+E$13)))+((Ingresos!$I99*(1+E$15))*(Ingresos!$I58*(1+E$13)))+((Ingresos!$J99*(1+E$15))*(Ingresos!$J58*(1+E$13)))</f>
        <v>0</v>
      </c>
      <c r="F69" s="67">
        <f>((Ingresos!$G99*(1+F$15))*(Ingresos!$G58*(1+F$13)))+((Ingresos!$H99*(1+F$15))*(Ingresos!$H58*(1+F$13)))+((Ingresos!$I99*(1+F$15))*(Ingresos!$I58*(1+F$13)))+((Ingresos!$J99*(1+F$15))*(Ingresos!$J58*(1+F$13)))</f>
        <v>0</v>
      </c>
      <c r="G69" s="67">
        <f>((Ingresos!$G99*(1+G$15))*(Ingresos!$G58*(1+G$13)))+((Ingresos!$H99*(1+G$15))*(Ingresos!$H58*(1+G$13)))+((Ingresos!$I99*(1+G$15))*(Ingresos!$I58*(1+G$13)))+((Ingresos!$J99*(1+G$15))*(Ingresos!$J58*(1+G$13)))</f>
        <v>0</v>
      </c>
      <c r="H69" s="67">
        <f>((Ingresos!$G99*(1+H$15))*(Ingresos!$G58*(1+H$13)))+((Ingresos!$H99*(1+H$15))*(Ingresos!$H58*(1+H$13)))+((Ingresos!$I99*(1+H$15))*(Ingresos!$I58*(1+H$13)))+((Ingresos!$J99*(1+H$15))*(Ingresos!$J58*(1+H$13)))</f>
        <v>0</v>
      </c>
      <c r="I69" s="67">
        <f>((Ingresos!$G99*(1+I$15))*(Ingresos!$G58*(1+I$13)))+((Ingresos!$H99*(1+I$15))*(Ingresos!$H58*(1+I$13)))+((Ingresos!$I99*(1+I$15))*(Ingresos!$I58*(1+I$13)))+((Ingresos!$J99*(1+I$15))*(Ingresos!$J58*(1+I$13)))</f>
        <v>0</v>
      </c>
      <c r="J69" s="67">
        <f>((Ingresos!$G99*(1+J$15))*(Ingresos!$G58*(1+J$13)))+((Ingresos!$H99*(1+J$15))*(Ingresos!$H58*(1+J$13)))+((Ingresos!$I99*(1+J$15))*(Ingresos!$I58*(1+J$13)))+((Ingresos!$J99*(1+J$15))*(Ingresos!$J58*(1+J$13)))</f>
        <v>0</v>
      </c>
      <c r="K69" s="67">
        <f>((Ingresos!$G99*(1+K$15))*(Ingresos!$G58*(1+K$13)))+((Ingresos!$H99*(1+K$15))*(Ingresos!$H58*(1+K$13)))+((Ingresos!$I99*(1+K$15))*(Ingresos!$I58*(1+K$13)))+((Ingresos!$J99*(1+K$15))*(Ingresos!$J58*(1+K$13)))</f>
        <v>0</v>
      </c>
      <c r="L69" s="67">
        <f>((Ingresos!$G99*(1+L$15))*(Ingresos!$G58*(1+L$13)))+((Ingresos!$H99*(1+L$15))*(Ingresos!$H58*(1+L$13)))+((Ingresos!$I99*(1+L$15))*(Ingresos!$I58*(1+L$13)))+((Ingresos!$J99*(1+L$15))*(Ingresos!$J58*(1+L$13)))</f>
        <v>0</v>
      </c>
      <c r="M69" s="67">
        <f>((Ingresos!$G99*(1+M$15))*(Ingresos!$G58*(1+M$13)))+((Ingresos!$H99*(1+M$15))*(Ingresos!$H58*(1+M$13)))+((Ingresos!$I99*(1+M$15))*(Ingresos!$I58*(1+M$13)))+((Ingresos!$J99*(1+M$15))*(Ingresos!$J58*(1+M$13)))</f>
        <v>0</v>
      </c>
    </row>
    <row r="70" spans="1:13" s="79" customFormat="1" ht="10.5">
      <c r="A70" s="77" t="s">
        <v>137</v>
      </c>
      <c r="B70" s="78">
        <f t="shared" ref="B70:M70" si="13">SUM(B60:B69)</f>
        <v>0</v>
      </c>
      <c r="C70" s="78">
        <f t="shared" si="13"/>
        <v>0</v>
      </c>
      <c r="D70" s="78">
        <f t="shared" si="13"/>
        <v>0</v>
      </c>
      <c r="E70" s="78">
        <f t="shared" si="13"/>
        <v>0</v>
      </c>
      <c r="F70" s="78">
        <f t="shared" si="13"/>
        <v>0</v>
      </c>
      <c r="G70" s="78">
        <f t="shared" si="13"/>
        <v>0</v>
      </c>
      <c r="H70" s="78">
        <f t="shared" si="13"/>
        <v>0</v>
      </c>
      <c r="I70" s="78">
        <f t="shared" si="13"/>
        <v>0</v>
      </c>
      <c r="J70" s="78">
        <f t="shared" si="13"/>
        <v>0</v>
      </c>
      <c r="K70" s="78">
        <f t="shared" si="13"/>
        <v>0</v>
      </c>
      <c r="L70" s="78">
        <f t="shared" si="13"/>
        <v>0</v>
      </c>
      <c r="M70" s="78">
        <f t="shared" si="13"/>
        <v>0</v>
      </c>
    </row>
    <row r="71" spans="1:13" s="79" customFormat="1" ht="10.5">
      <c r="A71" s="77" t="s">
        <v>138</v>
      </c>
      <c r="B71" s="78">
        <f t="shared" ref="B71:M71" si="14">B70+B59</f>
        <v>0</v>
      </c>
      <c r="C71" s="78">
        <f t="shared" si="14"/>
        <v>0</v>
      </c>
      <c r="D71" s="78">
        <f t="shared" si="14"/>
        <v>0</v>
      </c>
      <c r="E71" s="78">
        <f t="shared" si="14"/>
        <v>0</v>
      </c>
      <c r="F71" s="78">
        <f t="shared" si="14"/>
        <v>0</v>
      </c>
      <c r="G71" s="78">
        <f t="shared" si="14"/>
        <v>0</v>
      </c>
      <c r="H71" s="78">
        <f t="shared" si="14"/>
        <v>0</v>
      </c>
      <c r="I71" s="78">
        <f t="shared" si="14"/>
        <v>0</v>
      </c>
      <c r="J71" s="78">
        <f t="shared" si="14"/>
        <v>0</v>
      </c>
      <c r="K71" s="78">
        <f t="shared" si="14"/>
        <v>0</v>
      </c>
      <c r="L71" s="78">
        <f t="shared" si="14"/>
        <v>0</v>
      </c>
      <c r="M71" s="78">
        <f t="shared" si="14"/>
        <v>0</v>
      </c>
    </row>
    <row r="72" spans="1:13">
      <c r="A72" s="75"/>
      <c r="B72" s="76"/>
      <c r="C72" s="76"/>
      <c r="D72" s="76"/>
      <c r="E72" s="76"/>
      <c r="F72" s="76"/>
      <c r="G72" s="76"/>
      <c r="H72" s="76"/>
      <c r="I72" s="76"/>
      <c r="J72" s="76"/>
      <c r="K72" s="76"/>
      <c r="L72" s="76"/>
      <c r="M72" s="76"/>
    </row>
    <row r="73" spans="1:13" ht="12.75">
      <c r="A73" s="80" t="s">
        <v>139</v>
      </c>
      <c r="B73" s="81">
        <f>B71+B47</f>
        <v>0</v>
      </c>
      <c r="C73" s="81">
        <f t="shared" ref="C73:M73" si="15">C71+C47</f>
        <v>0</v>
      </c>
      <c r="D73" s="81">
        <f t="shared" si="15"/>
        <v>0</v>
      </c>
      <c r="E73" s="81">
        <f t="shared" si="15"/>
        <v>0</v>
      </c>
      <c r="F73" s="81">
        <f t="shared" si="15"/>
        <v>0</v>
      </c>
      <c r="G73" s="81">
        <f t="shared" si="15"/>
        <v>0</v>
      </c>
      <c r="H73" s="81">
        <f t="shared" si="15"/>
        <v>0</v>
      </c>
      <c r="I73" s="81">
        <f t="shared" si="15"/>
        <v>0</v>
      </c>
      <c r="J73" s="81">
        <f t="shared" si="15"/>
        <v>0</v>
      </c>
      <c r="K73" s="81">
        <f t="shared" si="15"/>
        <v>0</v>
      </c>
      <c r="L73" s="81">
        <f t="shared" si="15"/>
        <v>0</v>
      </c>
      <c r="M73" s="81">
        <f t="shared" si="15"/>
        <v>0</v>
      </c>
    </row>
    <row r="74" spans="1:13">
      <c r="A74" s="83" t="s">
        <v>141</v>
      </c>
      <c r="B74" s="76"/>
      <c r="C74" s="73"/>
      <c r="D74" s="73"/>
      <c r="F74" s="71"/>
      <c r="G74" s="71"/>
    </row>
    <row r="75" spans="1:13">
      <c r="A75" s="69" t="str">
        <f>Ingresos!$C$78</f>
        <v>No aplica</v>
      </c>
      <c r="B75" s="67">
        <f>((Ingresos!$E78*(1+B$17))*(Ingresos!$E37*(1+B$16)))+((Ingresos!$F78*(1+B$17))*(Ingresos!$F37*(1+B$16)))</f>
        <v>0</v>
      </c>
      <c r="C75" s="67">
        <f>((Ingresos!$E78*(1+C$17))*(Ingresos!$E37*(1+C$16)))+((Ingresos!$F78*(1+C$17))*(Ingresos!$F37*(1+C$16)))</f>
        <v>0</v>
      </c>
      <c r="D75" s="67">
        <f>((Ingresos!$E78*(1+D$17))*(Ingresos!$E37*(1+D$16)))+((Ingresos!$F78*(1+D$17))*(Ingresos!$F37*(1+D$16)))</f>
        <v>0</v>
      </c>
      <c r="E75" s="67">
        <f>((Ingresos!$E78*(1+E$17))*(Ingresos!$E37*(1+E$16)))+((Ingresos!$F78*(1+E$17))*(Ingresos!$F37*(1+E$16)))</f>
        <v>0</v>
      </c>
      <c r="F75" s="67">
        <f>((Ingresos!$E78*(1+F$17))*(Ingresos!$E37*(1+F$16)))+((Ingresos!$F78*(1+F$17))*(Ingresos!$F37*(1+F$16)))</f>
        <v>0</v>
      </c>
      <c r="G75" s="67">
        <f>((Ingresos!$E78*(1+G$17))*(Ingresos!$E37*(1+G$16)))+((Ingresos!$F78*(1+G$17))*(Ingresos!$F37*(1+G$16)))</f>
        <v>0</v>
      </c>
      <c r="H75" s="67">
        <f>((Ingresos!$E78*(1+H$17))*(Ingresos!$E37*(1+H$16)))+((Ingresos!$F78*(1+H$17))*(Ingresos!$F37*(1+H$16)))</f>
        <v>0</v>
      </c>
      <c r="I75" s="67">
        <f>((Ingresos!$E78*(1+I$17))*(Ingresos!$E37*(1+I$16)))+((Ingresos!$F78*(1+I$17))*(Ingresos!$F37*(1+I$16)))</f>
        <v>0</v>
      </c>
      <c r="J75" s="67">
        <f>((Ingresos!$E78*(1+J$17))*(Ingresos!$E37*(1+J$16)))+((Ingresos!$F78*(1+J$17))*(Ingresos!$F37*(1+J$16)))</f>
        <v>0</v>
      </c>
      <c r="K75" s="67">
        <f>((Ingresos!$E78*(1+K$17))*(Ingresos!$E37*(1+K$16)))+((Ingresos!$F78*(1+K$17))*(Ingresos!$F37*(1+K$16)))</f>
        <v>0</v>
      </c>
      <c r="L75" s="67">
        <f>((Ingresos!$E78*(1+L$17))*(Ingresos!$E37*(1+L$16)))+((Ingresos!$F78*(1+L$17))*(Ingresos!$F37*(1+L$16)))</f>
        <v>0</v>
      </c>
      <c r="M75" s="67">
        <f>((Ingresos!$E78*(1+M$17))*(Ingresos!$E37*(1+M$16)))+((Ingresos!$F78*(1+M$17))*(Ingresos!$F37*(1+M$16)))</f>
        <v>0</v>
      </c>
    </row>
    <row r="76" spans="1:13">
      <c r="A76" s="69" t="str">
        <f>Ingresos!$C$79</f>
        <v>No aplica</v>
      </c>
      <c r="B76" s="67">
        <f>((Ingresos!$E79*(1+B$17))*(Ingresos!$E38*(1+B$16)))+((Ingresos!$F79*(1+B$17))*(Ingresos!$F38*(1+B$16)))</f>
        <v>0</v>
      </c>
      <c r="C76" s="67">
        <f>((Ingresos!$E79*(1+C$17))*(Ingresos!$E38*(1+C$16)))+((Ingresos!$F79*(1+C$17))*(Ingresos!$F38*(1+C$16)))</f>
        <v>0</v>
      </c>
      <c r="D76" s="67">
        <f>((Ingresos!$E79*(1+D$17))*(Ingresos!$E38*(1+D$16)))+((Ingresos!$F79*(1+D$17))*(Ingresos!$F38*(1+D$16)))</f>
        <v>0</v>
      </c>
      <c r="E76" s="67">
        <f>((Ingresos!$E79*(1+E$17))*(Ingresos!$E38*(1+E$16)))+((Ingresos!$F79*(1+E$17))*(Ingresos!$F38*(1+E$16)))</f>
        <v>0</v>
      </c>
      <c r="F76" s="67">
        <f>((Ingresos!$E79*(1+F$17))*(Ingresos!$E38*(1+F$16)))+((Ingresos!$F79*(1+F$17))*(Ingresos!$F38*(1+F$16)))</f>
        <v>0</v>
      </c>
      <c r="G76" s="67">
        <f>((Ingresos!$E79*(1+G$17))*(Ingresos!$E38*(1+G$16)))+((Ingresos!$F79*(1+G$17))*(Ingresos!$F38*(1+G$16)))</f>
        <v>0</v>
      </c>
      <c r="H76" s="67">
        <f>((Ingresos!$E79*(1+H$17))*(Ingresos!$E38*(1+H$16)))+((Ingresos!$F79*(1+H$17))*(Ingresos!$F38*(1+H$16)))</f>
        <v>0</v>
      </c>
      <c r="I76" s="67">
        <f>((Ingresos!$E79*(1+I$17))*(Ingresos!$E38*(1+I$16)))+((Ingresos!$F79*(1+I$17))*(Ingresos!$F38*(1+I$16)))</f>
        <v>0</v>
      </c>
      <c r="J76" s="67">
        <f>((Ingresos!$E79*(1+J$17))*(Ingresos!$E38*(1+J$16)))+((Ingresos!$F79*(1+J$17))*(Ingresos!$F38*(1+J$16)))</f>
        <v>0</v>
      </c>
      <c r="K76" s="67">
        <f>((Ingresos!$E79*(1+K$17))*(Ingresos!$E38*(1+K$16)))+((Ingresos!$F79*(1+K$17))*(Ingresos!$F38*(1+K$16)))</f>
        <v>0</v>
      </c>
      <c r="L76" s="67">
        <f>((Ingresos!$E79*(1+L$17))*(Ingresos!$E38*(1+L$16)))+((Ingresos!$F79*(1+L$17))*(Ingresos!$F38*(1+L$16)))</f>
        <v>0</v>
      </c>
      <c r="M76" s="67">
        <f>((Ingresos!$E79*(1+M$17))*(Ingresos!$E38*(1+M$16)))+((Ingresos!$F79*(1+M$17))*(Ingresos!$F38*(1+M$16)))</f>
        <v>0</v>
      </c>
    </row>
    <row r="77" spans="1:13">
      <c r="A77" s="69" t="str">
        <f>Ingresos!$C$80</f>
        <v>No aplica</v>
      </c>
      <c r="B77" s="67">
        <f>((Ingresos!$E80*(1+B$17))*(Ingresos!$E39*(1+B$16)))+((Ingresos!$F80*(1+B$17))*(Ingresos!$F39*(1+B$16)))</f>
        <v>0</v>
      </c>
      <c r="C77" s="67">
        <f>((Ingresos!$E80*(1+C$17))*(Ingresos!$E39*(1+C$16)))+((Ingresos!$F80*(1+C$17))*(Ingresos!$F39*(1+C$16)))</f>
        <v>0</v>
      </c>
      <c r="D77" s="67">
        <f>((Ingresos!$E80*(1+D$17))*(Ingresos!$E39*(1+D$16)))+((Ingresos!$F80*(1+D$17))*(Ingresos!$F39*(1+D$16)))</f>
        <v>0</v>
      </c>
      <c r="E77" s="67">
        <f>((Ingresos!$E80*(1+E$17))*(Ingresos!$E39*(1+E$16)))+((Ingresos!$F80*(1+E$17))*(Ingresos!$F39*(1+E$16)))</f>
        <v>0</v>
      </c>
      <c r="F77" s="67">
        <f>((Ingresos!$E80*(1+F$17))*(Ingresos!$E39*(1+F$16)))+((Ingresos!$F80*(1+F$17))*(Ingresos!$F39*(1+F$16)))</f>
        <v>0</v>
      </c>
      <c r="G77" s="67">
        <f>((Ingresos!$E80*(1+G$17))*(Ingresos!$E39*(1+G$16)))+((Ingresos!$F80*(1+G$17))*(Ingresos!$F39*(1+G$16)))</f>
        <v>0</v>
      </c>
      <c r="H77" s="67">
        <f>((Ingresos!$E80*(1+H$17))*(Ingresos!$E39*(1+H$16)))+((Ingresos!$F80*(1+H$17))*(Ingresos!$F39*(1+H$16)))</f>
        <v>0</v>
      </c>
      <c r="I77" s="67">
        <f>((Ingresos!$E80*(1+I$17))*(Ingresos!$E39*(1+I$16)))+((Ingresos!$F80*(1+I$17))*(Ingresos!$F39*(1+I$16)))</f>
        <v>0</v>
      </c>
      <c r="J77" s="67">
        <f>((Ingresos!$E80*(1+J$17))*(Ingresos!$E39*(1+J$16)))+((Ingresos!$F80*(1+J$17))*(Ingresos!$F39*(1+J$16)))</f>
        <v>0</v>
      </c>
      <c r="K77" s="67">
        <f>((Ingresos!$E80*(1+K$17))*(Ingresos!$E39*(1+K$16)))+((Ingresos!$F80*(1+K$17))*(Ingresos!$F39*(1+K$16)))</f>
        <v>0</v>
      </c>
      <c r="L77" s="67">
        <f>((Ingresos!$E80*(1+L$17))*(Ingresos!$E39*(1+L$16)))+((Ingresos!$F80*(1+L$17))*(Ingresos!$F39*(1+L$16)))</f>
        <v>0</v>
      </c>
      <c r="M77" s="67">
        <f>((Ingresos!$E80*(1+M$17))*(Ingresos!$E39*(1+M$16)))+((Ingresos!$F80*(1+M$17))*(Ingresos!$F39*(1+M$16)))</f>
        <v>0</v>
      </c>
    </row>
    <row r="78" spans="1:13">
      <c r="A78" s="69" t="str">
        <f>Ingresos!$C$81</f>
        <v>No aplica</v>
      </c>
      <c r="B78" s="67">
        <f>((Ingresos!$E81*(1+B$17))*(Ingresos!$E40*(1+B$16)))+((Ingresos!$F81*(1+B$17))*(Ingresos!$F40*(1+B$16)))</f>
        <v>0</v>
      </c>
      <c r="C78" s="67">
        <f>((Ingresos!$E81*(1+C$17))*(Ingresos!$E40*(1+C$16)))+((Ingresos!$F81*(1+C$17))*(Ingresos!$F40*(1+C$16)))</f>
        <v>0</v>
      </c>
      <c r="D78" s="67">
        <f>((Ingresos!$E81*(1+D$17))*(Ingresos!$E40*(1+D$16)))+((Ingresos!$F81*(1+D$17))*(Ingresos!$F40*(1+D$16)))</f>
        <v>0</v>
      </c>
      <c r="E78" s="67">
        <f>((Ingresos!$E81*(1+E$17))*(Ingresos!$E40*(1+E$16)))+((Ingresos!$F81*(1+E$17))*(Ingresos!$F40*(1+E$16)))</f>
        <v>0</v>
      </c>
      <c r="F78" s="67">
        <f>((Ingresos!$E81*(1+F$17))*(Ingresos!$E40*(1+F$16)))+((Ingresos!$F81*(1+F$17))*(Ingresos!$F40*(1+F$16)))</f>
        <v>0</v>
      </c>
      <c r="G78" s="67">
        <f>((Ingresos!$E81*(1+G$17))*(Ingresos!$E40*(1+G$16)))+((Ingresos!$F81*(1+G$17))*(Ingresos!$F40*(1+G$16)))</f>
        <v>0</v>
      </c>
      <c r="H78" s="67">
        <f>((Ingresos!$E81*(1+H$17))*(Ingresos!$E40*(1+H$16)))+((Ingresos!$F81*(1+H$17))*(Ingresos!$F40*(1+H$16)))</f>
        <v>0</v>
      </c>
      <c r="I78" s="67">
        <f>((Ingresos!$E81*(1+I$17))*(Ingresos!$E40*(1+I$16)))+((Ingresos!$F81*(1+I$17))*(Ingresos!$F40*(1+I$16)))</f>
        <v>0</v>
      </c>
      <c r="J78" s="67">
        <f>((Ingresos!$E81*(1+J$17))*(Ingresos!$E40*(1+J$16)))+((Ingresos!$F81*(1+J$17))*(Ingresos!$F40*(1+J$16)))</f>
        <v>0</v>
      </c>
      <c r="K78" s="67">
        <f>((Ingresos!$E81*(1+K$17))*(Ingresos!$E40*(1+K$16)))+((Ingresos!$F81*(1+K$17))*(Ingresos!$F40*(1+K$16)))</f>
        <v>0</v>
      </c>
      <c r="L78" s="67">
        <f>((Ingresos!$E81*(1+L$17))*(Ingresos!$E40*(1+L$16)))+((Ingresos!$F81*(1+L$17))*(Ingresos!$F40*(1+L$16)))</f>
        <v>0</v>
      </c>
      <c r="M78" s="67">
        <f>((Ingresos!$E81*(1+M$17))*(Ingresos!$E40*(1+M$16)))+((Ingresos!$F81*(1+M$17))*(Ingresos!$F40*(1+M$16)))</f>
        <v>0</v>
      </c>
    </row>
    <row r="79" spans="1:13">
      <c r="A79" s="69" t="str">
        <f>Ingresos!$C$82</f>
        <v>No aplica</v>
      </c>
      <c r="B79" s="67">
        <f>((Ingresos!$E82*(1+B$17))*(Ingresos!$E41*(1+B$16)))+((Ingresos!$F82*(1+B$17))*(Ingresos!$F41*(1+B$16)))</f>
        <v>0</v>
      </c>
      <c r="C79" s="67">
        <f>((Ingresos!$E82*(1+C$17))*(Ingresos!$E41*(1+C$16)))+((Ingresos!$F82*(1+C$17))*(Ingresos!$F41*(1+C$16)))</f>
        <v>0</v>
      </c>
      <c r="D79" s="67">
        <f>((Ingresos!$E82*(1+D$17))*(Ingresos!$E41*(1+D$16)))+((Ingresos!$F82*(1+D$17))*(Ingresos!$F41*(1+D$16)))</f>
        <v>0</v>
      </c>
      <c r="E79" s="67">
        <f>((Ingresos!$E82*(1+E$17))*(Ingresos!$E41*(1+E$16)))+((Ingresos!$F82*(1+E$17))*(Ingresos!$F41*(1+E$16)))</f>
        <v>0</v>
      </c>
      <c r="F79" s="67">
        <f>((Ingresos!$E82*(1+F$17))*(Ingresos!$E41*(1+F$16)))+((Ingresos!$F82*(1+F$17))*(Ingresos!$F41*(1+F$16)))</f>
        <v>0</v>
      </c>
      <c r="G79" s="67">
        <f>((Ingresos!$E82*(1+G$17))*(Ingresos!$E41*(1+G$16)))+((Ingresos!$F82*(1+G$17))*(Ingresos!$F41*(1+G$16)))</f>
        <v>0</v>
      </c>
      <c r="H79" s="67">
        <f>((Ingresos!$E82*(1+H$17))*(Ingresos!$E41*(1+H$16)))+((Ingresos!$F82*(1+H$17))*(Ingresos!$F41*(1+H$16)))</f>
        <v>0</v>
      </c>
      <c r="I79" s="67">
        <f>((Ingresos!$E82*(1+I$17))*(Ingresos!$E41*(1+I$16)))+((Ingresos!$F82*(1+I$17))*(Ingresos!$F41*(1+I$16)))</f>
        <v>0</v>
      </c>
      <c r="J79" s="67">
        <f>((Ingresos!$E82*(1+J$17))*(Ingresos!$E41*(1+J$16)))+((Ingresos!$F82*(1+J$17))*(Ingresos!$F41*(1+J$16)))</f>
        <v>0</v>
      </c>
      <c r="K79" s="67">
        <f>((Ingresos!$E82*(1+K$17))*(Ingresos!$E41*(1+K$16)))+((Ingresos!$F82*(1+K$17))*(Ingresos!$F41*(1+K$16)))</f>
        <v>0</v>
      </c>
      <c r="L79" s="67">
        <f>((Ingresos!$E82*(1+L$17))*(Ingresos!$E41*(1+L$16)))+((Ingresos!$F82*(1+L$17))*(Ingresos!$F41*(1+L$16)))</f>
        <v>0</v>
      </c>
      <c r="M79" s="67">
        <f>((Ingresos!$E82*(1+M$17))*(Ingresos!$E41*(1+M$16)))+((Ingresos!$F82*(1+M$17))*(Ingresos!$F41*(1+M$16)))</f>
        <v>0</v>
      </c>
    </row>
    <row r="80" spans="1:13">
      <c r="A80" s="69" t="str">
        <f>Ingresos!$C$83</f>
        <v>No aplica</v>
      </c>
      <c r="B80" s="67">
        <f>((Ingresos!$E83*(1+B$17))*(Ingresos!$E42*(1+B$16)))+((Ingresos!$F83*(1+B$17))*(Ingresos!$F42*(1+B$16)))</f>
        <v>0</v>
      </c>
      <c r="C80" s="67">
        <f>((Ingresos!$E83*(1+C$17))*(Ingresos!$E42*(1+C$16)))+((Ingresos!$F83*(1+C$17))*(Ingresos!$F42*(1+C$16)))</f>
        <v>0</v>
      </c>
      <c r="D80" s="67">
        <f>((Ingresos!$E83*(1+D$17))*(Ingresos!$E42*(1+D$16)))+((Ingresos!$F83*(1+D$17))*(Ingresos!$F42*(1+D$16)))</f>
        <v>0</v>
      </c>
      <c r="E80" s="67">
        <f>((Ingresos!$E83*(1+E$17))*(Ingresos!$E42*(1+E$16)))+((Ingresos!$F83*(1+E$17))*(Ingresos!$F42*(1+E$16)))</f>
        <v>0</v>
      </c>
      <c r="F80" s="67">
        <f>((Ingresos!$E83*(1+F$17))*(Ingresos!$E42*(1+F$16)))+((Ingresos!$F83*(1+F$17))*(Ingresos!$F42*(1+F$16)))</f>
        <v>0</v>
      </c>
      <c r="G80" s="67">
        <f>((Ingresos!$E83*(1+G$17))*(Ingresos!$E42*(1+G$16)))+((Ingresos!$F83*(1+G$17))*(Ingresos!$F42*(1+G$16)))</f>
        <v>0</v>
      </c>
      <c r="H80" s="67">
        <f>((Ingresos!$E83*(1+H$17))*(Ingresos!$E42*(1+H$16)))+((Ingresos!$F83*(1+H$17))*(Ingresos!$F42*(1+H$16)))</f>
        <v>0</v>
      </c>
      <c r="I80" s="67">
        <f>((Ingresos!$E83*(1+I$17))*(Ingresos!$E42*(1+I$16)))+((Ingresos!$F83*(1+I$17))*(Ingresos!$F42*(1+I$16)))</f>
        <v>0</v>
      </c>
      <c r="J80" s="67">
        <f>((Ingresos!$E83*(1+J$17))*(Ingresos!$E42*(1+J$16)))+((Ingresos!$F83*(1+J$17))*(Ingresos!$F42*(1+J$16)))</f>
        <v>0</v>
      </c>
      <c r="K80" s="67">
        <f>((Ingresos!$E83*(1+K$17))*(Ingresos!$E42*(1+K$16)))+((Ingresos!$F83*(1+K$17))*(Ingresos!$F42*(1+K$16)))</f>
        <v>0</v>
      </c>
      <c r="L80" s="67">
        <f>((Ingresos!$E83*(1+L$17))*(Ingresos!$E42*(1+L$16)))+((Ingresos!$F83*(1+L$17))*(Ingresos!$F42*(1+L$16)))</f>
        <v>0</v>
      </c>
      <c r="M80" s="67">
        <f>((Ingresos!$E83*(1+M$17))*(Ingresos!$E42*(1+M$16)))+((Ingresos!$F83*(1+M$17))*(Ingresos!$F42*(1+M$16)))</f>
        <v>0</v>
      </c>
    </row>
    <row r="81" spans="1:13">
      <c r="A81" s="69" t="str">
        <f>Ingresos!$C$84</f>
        <v>No aplica</v>
      </c>
      <c r="B81" s="67">
        <f>((Ingresos!$E84*(1+B$17))*(Ingresos!$E43*(1+B$16)))+((Ingresos!$F84*(1+B$17))*(Ingresos!$F43*(1+B$16)))</f>
        <v>0</v>
      </c>
      <c r="C81" s="67">
        <f>((Ingresos!$E84*(1+C$17))*(Ingresos!$E43*(1+C$16)))+((Ingresos!$F84*(1+C$17))*(Ingresos!$F43*(1+C$16)))</f>
        <v>0</v>
      </c>
      <c r="D81" s="67">
        <f>((Ingresos!$E84*(1+D$17))*(Ingresos!$E43*(1+D$16)))+((Ingresos!$F84*(1+D$17))*(Ingresos!$F43*(1+D$16)))</f>
        <v>0</v>
      </c>
      <c r="E81" s="67">
        <f>((Ingresos!$E84*(1+E$17))*(Ingresos!$E43*(1+E$16)))+((Ingresos!$F84*(1+E$17))*(Ingresos!$F43*(1+E$16)))</f>
        <v>0</v>
      </c>
      <c r="F81" s="67">
        <f>((Ingresos!$E84*(1+F$17))*(Ingresos!$E43*(1+F$16)))+((Ingresos!$F84*(1+F$17))*(Ingresos!$F43*(1+F$16)))</f>
        <v>0</v>
      </c>
      <c r="G81" s="67">
        <f>((Ingresos!$E84*(1+G$17))*(Ingresos!$E43*(1+G$16)))+((Ingresos!$F84*(1+G$17))*(Ingresos!$F43*(1+G$16)))</f>
        <v>0</v>
      </c>
      <c r="H81" s="67">
        <f>((Ingresos!$E84*(1+H$17))*(Ingresos!$E43*(1+H$16)))+((Ingresos!$F84*(1+H$17))*(Ingresos!$F43*(1+H$16)))</f>
        <v>0</v>
      </c>
      <c r="I81" s="67">
        <f>((Ingresos!$E84*(1+I$17))*(Ingresos!$E43*(1+I$16)))+((Ingresos!$F84*(1+I$17))*(Ingresos!$F43*(1+I$16)))</f>
        <v>0</v>
      </c>
      <c r="J81" s="67">
        <f>((Ingresos!$E84*(1+J$17))*(Ingresos!$E43*(1+J$16)))+((Ingresos!$F84*(1+J$17))*(Ingresos!$F43*(1+J$16)))</f>
        <v>0</v>
      </c>
      <c r="K81" s="67">
        <f>((Ingresos!$E84*(1+K$17))*(Ingresos!$E43*(1+K$16)))+((Ingresos!$F84*(1+K$17))*(Ingresos!$F43*(1+K$16)))</f>
        <v>0</v>
      </c>
      <c r="L81" s="67">
        <f>((Ingresos!$E84*(1+L$17))*(Ingresos!$E43*(1+L$16)))+((Ingresos!$F84*(1+L$17))*(Ingresos!$F43*(1+L$16)))</f>
        <v>0</v>
      </c>
      <c r="M81" s="67">
        <f>((Ingresos!$E84*(1+M$17))*(Ingresos!$E43*(1+M$16)))+((Ingresos!$F84*(1+M$17))*(Ingresos!$F43*(1+M$16)))</f>
        <v>0</v>
      </c>
    </row>
    <row r="82" spans="1:13">
      <c r="A82" s="69" t="str">
        <f>Ingresos!$C$85</f>
        <v>No aplica</v>
      </c>
      <c r="B82" s="67">
        <f>((Ingresos!$E85*(1+B$17))*(Ingresos!$E44*(1+B$16)))+((Ingresos!$F85*(1+B$17))*(Ingresos!$F44*(1+B$16)))</f>
        <v>0</v>
      </c>
      <c r="C82" s="67">
        <f>((Ingresos!$E85*(1+C$17))*(Ingresos!$E44*(1+C$16)))+((Ingresos!$F85*(1+C$17))*(Ingresos!$F44*(1+C$16)))</f>
        <v>0</v>
      </c>
      <c r="D82" s="67">
        <f>((Ingresos!$E85*(1+D$17))*(Ingresos!$E44*(1+D$16)))+((Ingresos!$F85*(1+D$17))*(Ingresos!$F44*(1+D$16)))</f>
        <v>0</v>
      </c>
      <c r="E82" s="67">
        <f>((Ingresos!$E85*(1+E$17))*(Ingresos!$E44*(1+E$16)))+((Ingresos!$F85*(1+E$17))*(Ingresos!$F44*(1+E$16)))</f>
        <v>0</v>
      </c>
      <c r="F82" s="67">
        <f>((Ingresos!$E85*(1+F$17))*(Ingresos!$E44*(1+F$16)))+((Ingresos!$F85*(1+F$17))*(Ingresos!$F44*(1+F$16)))</f>
        <v>0</v>
      </c>
      <c r="G82" s="67">
        <f>((Ingresos!$E85*(1+G$17))*(Ingresos!$E44*(1+G$16)))+((Ingresos!$F85*(1+G$17))*(Ingresos!$F44*(1+G$16)))</f>
        <v>0</v>
      </c>
      <c r="H82" s="67">
        <f>((Ingresos!$E85*(1+H$17))*(Ingresos!$E44*(1+H$16)))+((Ingresos!$F85*(1+H$17))*(Ingresos!$F44*(1+H$16)))</f>
        <v>0</v>
      </c>
      <c r="I82" s="67">
        <f>((Ingresos!$E85*(1+I$17))*(Ingresos!$E44*(1+I$16)))+((Ingresos!$F85*(1+I$17))*(Ingresos!$F44*(1+I$16)))</f>
        <v>0</v>
      </c>
      <c r="J82" s="67">
        <f>((Ingresos!$E85*(1+J$17))*(Ingresos!$E44*(1+J$16)))+((Ingresos!$F85*(1+J$17))*(Ingresos!$F44*(1+J$16)))</f>
        <v>0</v>
      </c>
      <c r="K82" s="67">
        <f>((Ingresos!$E85*(1+K$17))*(Ingresos!$E44*(1+K$16)))+((Ingresos!$F85*(1+K$17))*(Ingresos!$F44*(1+K$16)))</f>
        <v>0</v>
      </c>
      <c r="L82" s="67">
        <f>((Ingresos!$E85*(1+L$17))*(Ingresos!$E44*(1+L$16)))+((Ingresos!$F85*(1+L$17))*(Ingresos!$F44*(1+L$16)))</f>
        <v>0</v>
      </c>
      <c r="M82" s="67">
        <f>((Ingresos!$E85*(1+M$17))*(Ingresos!$E44*(1+M$16)))+((Ingresos!$F85*(1+M$17))*(Ingresos!$F44*(1+M$16)))</f>
        <v>0</v>
      </c>
    </row>
    <row r="83" spans="1:13">
      <c r="A83" s="69" t="str">
        <f>Ingresos!$C$86</f>
        <v>No aplica</v>
      </c>
      <c r="B83" s="67">
        <f>((Ingresos!$E86*(1+B$17))*(Ingresos!$E45*(1+B$16)))+((Ingresos!$F86*(1+B$17))*(Ingresos!$F45*(1+B$16)))</f>
        <v>0</v>
      </c>
      <c r="C83" s="67">
        <f>((Ingresos!$E86*(1+C$17))*(Ingresos!$E45*(1+C$16)))+((Ingresos!$F86*(1+C$17))*(Ingresos!$F45*(1+C$16)))</f>
        <v>0</v>
      </c>
      <c r="D83" s="67">
        <f>((Ingresos!$E86*(1+D$17))*(Ingresos!$E45*(1+D$16)))+((Ingresos!$F86*(1+D$17))*(Ingresos!$F45*(1+D$16)))</f>
        <v>0</v>
      </c>
      <c r="E83" s="67">
        <f>((Ingresos!$E86*(1+E$17))*(Ingresos!$E45*(1+E$16)))+((Ingresos!$F86*(1+E$17))*(Ingresos!$F45*(1+E$16)))</f>
        <v>0</v>
      </c>
      <c r="F83" s="67">
        <f>((Ingresos!$E86*(1+F$17))*(Ingresos!$E45*(1+F$16)))+((Ingresos!$F86*(1+F$17))*(Ingresos!$F45*(1+F$16)))</f>
        <v>0</v>
      </c>
      <c r="G83" s="67">
        <f>((Ingresos!$E86*(1+G$17))*(Ingresos!$E45*(1+G$16)))+((Ingresos!$F86*(1+G$17))*(Ingresos!$F45*(1+G$16)))</f>
        <v>0</v>
      </c>
      <c r="H83" s="67">
        <f>((Ingresos!$E86*(1+H$17))*(Ingresos!$E45*(1+H$16)))+((Ingresos!$F86*(1+H$17))*(Ingresos!$F45*(1+H$16)))</f>
        <v>0</v>
      </c>
      <c r="I83" s="67">
        <f>((Ingresos!$E86*(1+I$17))*(Ingresos!$E45*(1+I$16)))+((Ingresos!$F86*(1+I$17))*(Ingresos!$F45*(1+I$16)))</f>
        <v>0</v>
      </c>
      <c r="J83" s="67">
        <f>((Ingresos!$E86*(1+J$17))*(Ingresos!$E45*(1+J$16)))+((Ingresos!$F86*(1+J$17))*(Ingresos!$F45*(1+J$16)))</f>
        <v>0</v>
      </c>
      <c r="K83" s="67">
        <f>((Ingresos!$E86*(1+K$17))*(Ingresos!$E45*(1+K$16)))+((Ingresos!$F86*(1+K$17))*(Ingresos!$F45*(1+K$16)))</f>
        <v>0</v>
      </c>
      <c r="L83" s="67">
        <f>((Ingresos!$E86*(1+L$17))*(Ingresos!$E45*(1+L$16)))+((Ingresos!$F86*(1+L$17))*(Ingresos!$F45*(1+L$16)))</f>
        <v>0</v>
      </c>
      <c r="M83" s="67">
        <f>((Ingresos!$E86*(1+M$17))*(Ingresos!$E45*(1+M$16)))+((Ingresos!$F86*(1+M$17))*(Ingresos!$F45*(1+M$16)))</f>
        <v>0</v>
      </c>
    </row>
    <row r="84" spans="1:13">
      <c r="A84" s="69" t="str">
        <f>Ingresos!$C$87</f>
        <v>No aplica</v>
      </c>
      <c r="B84" s="67">
        <f>((Ingresos!$E87*(1+B$17))*(Ingresos!$E46*(1+B$16)))+((Ingresos!$F87*(1+B$17))*(Ingresos!$F46*(1+B$16)))</f>
        <v>0</v>
      </c>
      <c r="C84" s="67">
        <f>((Ingresos!$E87*(1+C$17))*(Ingresos!$E46*(1+C$16)))+((Ingresos!$F87*(1+C$17))*(Ingresos!$F46*(1+C$16)))</f>
        <v>0</v>
      </c>
      <c r="D84" s="67">
        <f>((Ingresos!$E87*(1+D$17))*(Ingresos!$E46*(1+D$16)))+((Ingresos!$F87*(1+D$17))*(Ingresos!$F46*(1+D$16)))</f>
        <v>0</v>
      </c>
      <c r="E84" s="67">
        <f>((Ingresos!$E87*(1+E$17))*(Ingresos!$E46*(1+E$16)))+((Ingresos!$F87*(1+E$17))*(Ingresos!$F46*(1+E$16)))</f>
        <v>0</v>
      </c>
      <c r="F84" s="67">
        <f>((Ingresos!$E87*(1+F$17))*(Ingresos!$E46*(1+F$16)))+((Ingresos!$F87*(1+F$17))*(Ingresos!$F46*(1+F$16)))</f>
        <v>0</v>
      </c>
      <c r="G84" s="67">
        <f>((Ingresos!$E87*(1+G$17))*(Ingresos!$E46*(1+G$16)))+((Ingresos!$F87*(1+G$17))*(Ingresos!$F46*(1+G$16)))</f>
        <v>0</v>
      </c>
      <c r="H84" s="67">
        <f>((Ingresos!$E87*(1+H$17))*(Ingresos!$E46*(1+H$16)))+((Ingresos!$F87*(1+H$17))*(Ingresos!$F46*(1+H$16)))</f>
        <v>0</v>
      </c>
      <c r="I84" s="67">
        <f>((Ingresos!$E87*(1+I$17))*(Ingresos!$E46*(1+I$16)))+((Ingresos!$F87*(1+I$17))*(Ingresos!$F46*(1+I$16)))</f>
        <v>0</v>
      </c>
      <c r="J84" s="67">
        <f>((Ingresos!$E87*(1+J$17))*(Ingresos!$E46*(1+J$16)))+((Ingresos!$F87*(1+J$17))*(Ingresos!$F46*(1+J$16)))</f>
        <v>0</v>
      </c>
      <c r="K84" s="67">
        <f>((Ingresos!$E87*(1+K$17))*(Ingresos!$E46*(1+K$16)))+((Ingresos!$F87*(1+K$17))*(Ingresos!$F46*(1+K$16)))</f>
        <v>0</v>
      </c>
      <c r="L84" s="67">
        <f>((Ingresos!$E87*(1+L$17))*(Ingresos!$E46*(1+L$16)))+((Ingresos!$F87*(1+L$17))*(Ingresos!$F46*(1+L$16)))</f>
        <v>0</v>
      </c>
      <c r="M84" s="67">
        <f>((Ingresos!$E87*(1+M$17))*(Ingresos!$E46*(1+M$16)))+((Ingresos!$F87*(1+M$17))*(Ingresos!$F46*(1+M$16)))</f>
        <v>0</v>
      </c>
    </row>
    <row r="85" spans="1:13" s="79" customFormat="1" ht="10.5">
      <c r="A85" s="77" t="s">
        <v>133</v>
      </c>
      <c r="B85" s="78">
        <f>SUM(B75:B84)</f>
        <v>0</v>
      </c>
      <c r="C85" s="78">
        <f>SUM(C75:C84)</f>
        <v>0</v>
      </c>
      <c r="D85" s="78">
        <f t="shared" ref="D85:M85" si="16">SUM(D75:D84)</f>
        <v>0</v>
      </c>
      <c r="E85" s="78">
        <f t="shared" si="16"/>
        <v>0</v>
      </c>
      <c r="F85" s="78">
        <f t="shared" si="16"/>
        <v>0</v>
      </c>
      <c r="G85" s="78">
        <f t="shared" si="16"/>
        <v>0</v>
      </c>
      <c r="H85" s="78">
        <f t="shared" si="16"/>
        <v>0</v>
      </c>
      <c r="I85" s="78">
        <f t="shared" si="16"/>
        <v>0</v>
      </c>
      <c r="J85" s="78">
        <f t="shared" si="16"/>
        <v>0</v>
      </c>
      <c r="K85" s="78">
        <f t="shared" si="16"/>
        <v>0</v>
      </c>
      <c r="L85" s="78">
        <f t="shared" si="16"/>
        <v>0</v>
      </c>
      <c r="M85" s="78">
        <f t="shared" si="16"/>
        <v>0</v>
      </c>
    </row>
    <row r="86" spans="1:13">
      <c r="A86" s="69" t="str">
        <f>Ingresos!$C$90</f>
        <v>Servicio 1</v>
      </c>
      <c r="B86" s="67">
        <f>((Ingresos!$E90*(1+B$17))*(Ingresos!$E49*(1+B$16)))+((Ingresos!$F90*(1+B$17))*(Ingresos!$F49*(1+B$16)))</f>
        <v>0</v>
      </c>
      <c r="C86" s="67">
        <f>((Ingresos!$E90*(1+C$17))*(Ingresos!$E49*(1+C$16)))+((Ingresos!$F90*(1+C$17))*(Ingresos!$F49*(1+C$16)))</f>
        <v>0</v>
      </c>
      <c r="D86" s="67">
        <f>((Ingresos!$E90*(1+D$17))*(Ingresos!$E49*(1+D$16)))+((Ingresos!$F90*(1+D$17))*(Ingresos!$F49*(1+D$16)))</f>
        <v>0</v>
      </c>
      <c r="E86" s="67">
        <f>((Ingresos!$E90*(1+E$17))*(Ingresos!$E49*(1+E$16)))+((Ingresos!$F90*(1+E$17))*(Ingresos!$F49*(1+E$16)))</f>
        <v>0</v>
      </c>
      <c r="F86" s="67">
        <f>((Ingresos!$E90*(1+F$17))*(Ingresos!$E49*(1+F$16)))+((Ingresos!$F90*(1+F$17))*(Ingresos!$F49*(1+F$16)))</f>
        <v>0</v>
      </c>
      <c r="G86" s="67">
        <f>((Ingresos!$E90*(1+G$17))*(Ingresos!$E49*(1+G$16)))+((Ingresos!$F90*(1+G$17))*(Ingresos!$F49*(1+G$16)))</f>
        <v>0</v>
      </c>
      <c r="H86" s="67">
        <f>((Ingresos!$E90*(1+H$17))*(Ingresos!$E49*(1+H$16)))+((Ingresos!$F90*(1+H$17))*(Ingresos!$F49*(1+H$16)))</f>
        <v>0</v>
      </c>
      <c r="I86" s="67">
        <f>((Ingresos!$E90*(1+I$17))*(Ingresos!$E49*(1+I$16)))+((Ingresos!$F90*(1+I$17))*(Ingresos!$F49*(1+I$16)))</f>
        <v>0</v>
      </c>
      <c r="J86" s="67">
        <f>((Ingresos!$E90*(1+J$17))*(Ingresos!$E49*(1+J$16)))+((Ingresos!$F90*(1+J$17))*(Ingresos!$F49*(1+J$16)))</f>
        <v>0</v>
      </c>
      <c r="K86" s="67">
        <f>((Ingresos!$E90*(1+K$17))*(Ingresos!$E49*(1+K$16)))+((Ingresos!$F90*(1+K$17))*(Ingresos!$F49*(1+K$16)))</f>
        <v>0</v>
      </c>
      <c r="L86" s="67">
        <f>((Ingresos!$E90*(1+L$17))*(Ingresos!$E49*(1+L$16)))+((Ingresos!$F90*(1+L$17))*(Ingresos!$F49*(1+L$16)))</f>
        <v>0</v>
      </c>
      <c r="M86" s="67">
        <f>((Ingresos!$E90*(1+M$17))*(Ingresos!$E49*(1+M$16)))+((Ingresos!$F90*(1+M$17))*(Ingresos!$F49*(1+M$16)))</f>
        <v>0</v>
      </c>
    </row>
    <row r="87" spans="1:13">
      <c r="A87" s="69" t="str">
        <f>Ingresos!$C$91</f>
        <v>No aplica</v>
      </c>
      <c r="B87" s="67">
        <f>((Ingresos!$E91*(1+B$17))*(Ingresos!$E50*(1+B$16)))+((Ingresos!$F91*(1+B$17))*(Ingresos!$F50*(1+B$16)))</f>
        <v>0</v>
      </c>
      <c r="C87" s="67">
        <f>((Ingresos!$E91*(1+C$17))*(Ingresos!$E50*(1+C$16)))+((Ingresos!$F91*(1+C$17))*(Ingresos!$F50*(1+C$16)))</f>
        <v>0</v>
      </c>
      <c r="D87" s="67">
        <f>((Ingresos!$E91*(1+D$17))*(Ingresos!$E50*(1+D$16)))+((Ingresos!$F91*(1+D$17))*(Ingresos!$F50*(1+D$16)))</f>
        <v>0</v>
      </c>
      <c r="E87" s="67">
        <f>((Ingresos!$E91*(1+E$17))*(Ingresos!$E50*(1+E$16)))+((Ingresos!$F91*(1+E$17))*(Ingresos!$F50*(1+E$16)))</f>
        <v>0</v>
      </c>
      <c r="F87" s="67">
        <f>((Ingresos!$E91*(1+F$17))*(Ingresos!$E50*(1+F$16)))+((Ingresos!$F91*(1+F$17))*(Ingresos!$F50*(1+F$16)))</f>
        <v>0</v>
      </c>
      <c r="G87" s="67">
        <f>((Ingresos!$E91*(1+G$17))*(Ingresos!$E50*(1+G$16)))+((Ingresos!$F91*(1+G$17))*(Ingresos!$F50*(1+G$16)))</f>
        <v>0</v>
      </c>
      <c r="H87" s="67">
        <f>((Ingresos!$E91*(1+H$17))*(Ingresos!$E50*(1+H$16)))+((Ingresos!$F91*(1+H$17))*(Ingresos!$F50*(1+H$16)))</f>
        <v>0</v>
      </c>
      <c r="I87" s="67">
        <f>((Ingresos!$E91*(1+I$17))*(Ingresos!$E50*(1+I$16)))+((Ingresos!$F91*(1+I$17))*(Ingresos!$F50*(1+I$16)))</f>
        <v>0</v>
      </c>
      <c r="J87" s="67">
        <f>((Ingresos!$E91*(1+J$17))*(Ingresos!$E50*(1+J$16)))+((Ingresos!$F91*(1+J$17))*(Ingresos!$F50*(1+J$16)))</f>
        <v>0</v>
      </c>
      <c r="K87" s="67">
        <f>((Ingresos!$E91*(1+K$17))*(Ingresos!$E50*(1+K$16)))+((Ingresos!$F91*(1+K$17))*(Ingresos!$F50*(1+K$16)))</f>
        <v>0</v>
      </c>
      <c r="L87" s="67">
        <f>((Ingresos!$E91*(1+L$17))*(Ingresos!$E50*(1+L$16)))+((Ingresos!$F91*(1+L$17))*(Ingresos!$F50*(1+L$16)))</f>
        <v>0</v>
      </c>
      <c r="M87" s="67">
        <f>((Ingresos!$E91*(1+M$17))*(Ingresos!$E50*(1+M$16)))+((Ingresos!$F91*(1+M$17))*(Ingresos!$F50*(1+M$16)))</f>
        <v>0</v>
      </c>
    </row>
    <row r="88" spans="1:13">
      <c r="A88" s="69" t="str">
        <f>Ingresos!$C$92</f>
        <v>No aplica</v>
      </c>
      <c r="B88" s="67">
        <f>((Ingresos!$E92*(1+B$17))*(Ingresos!$E51*(1+B$16)))+((Ingresos!$F92*(1+B$17))*(Ingresos!$F51*(1+B$16)))</f>
        <v>0</v>
      </c>
      <c r="C88" s="67">
        <f>((Ingresos!$E92*(1+C$17))*(Ingresos!$E51*(1+C$16)))+((Ingresos!$F92*(1+C$17))*(Ingresos!$F51*(1+C$16)))</f>
        <v>0</v>
      </c>
      <c r="D88" s="67">
        <f>((Ingresos!$E92*(1+D$17))*(Ingresos!$E51*(1+D$16)))+((Ingresos!$F92*(1+D$17))*(Ingresos!$F51*(1+D$16)))</f>
        <v>0</v>
      </c>
      <c r="E88" s="67">
        <f>((Ingresos!$E92*(1+E$17))*(Ingresos!$E51*(1+E$16)))+((Ingresos!$F92*(1+E$17))*(Ingresos!$F51*(1+E$16)))</f>
        <v>0</v>
      </c>
      <c r="F88" s="67">
        <f>((Ingresos!$E92*(1+F$17))*(Ingresos!$E51*(1+F$16)))+((Ingresos!$F92*(1+F$17))*(Ingresos!$F51*(1+F$16)))</f>
        <v>0</v>
      </c>
      <c r="G88" s="67">
        <f>((Ingresos!$E92*(1+G$17))*(Ingresos!$E51*(1+G$16)))+((Ingresos!$F92*(1+G$17))*(Ingresos!$F51*(1+G$16)))</f>
        <v>0</v>
      </c>
      <c r="H88" s="67">
        <f>((Ingresos!$E92*(1+H$17))*(Ingresos!$E51*(1+H$16)))+((Ingresos!$F92*(1+H$17))*(Ingresos!$F51*(1+H$16)))</f>
        <v>0</v>
      </c>
      <c r="I88" s="67">
        <f>((Ingresos!$E92*(1+I$17))*(Ingresos!$E51*(1+I$16)))+((Ingresos!$F92*(1+I$17))*(Ingresos!$F51*(1+I$16)))</f>
        <v>0</v>
      </c>
      <c r="J88" s="67">
        <f>((Ingresos!$E92*(1+J$17))*(Ingresos!$E51*(1+J$16)))+((Ingresos!$F92*(1+J$17))*(Ingresos!$F51*(1+J$16)))</f>
        <v>0</v>
      </c>
      <c r="K88" s="67">
        <f>((Ingresos!$E92*(1+K$17))*(Ingresos!$E51*(1+K$16)))+((Ingresos!$F92*(1+K$17))*(Ingresos!$F51*(1+K$16)))</f>
        <v>0</v>
      </c>
      <c r="L88" s="67">
        <f>((Ingresos!$E92*(1+L$17))*(Ingresos!$E51*(1+L$16)))+((Ingresos!$F92*(1+L$17))*(Ingresos!$F51*(1+L$16)))</f>
        <v>0</v>
      </c>
      <c r="M88" s="67">
        <f>((Ingresos!$E92*(1+M$17))*(Ingresos!$E51*(1+M$16)))+((Ingresos!$F92*(1+M$17))*(Ingresos!$F51*(1+M$16)))</f>
        <v>0</v>
      </c>
    </row>
    <row r="89" spans="1:13">
      <c r="A89" s="69" t="str">
        <f>Ingresos!$C$93</f>
        <v>No aplica</v>
      </c>
      <c r="B89" s="67">
        <f>((Ingresos!$E93*(1+B$17))*(Ingresos!$E52*(1+B$16)))+((Ingresos!$F93*(1+B$17))*(Ingresos!$F52*(1+B$16)))</f>
        <v>0</v>
      </c>
      <c r="C89" s="67">
        <f>((Ingresos!$E93*(1+C$17))*(Ingresos!$E52*(1+C$16)))+((Ingresos!$F93*(1+C$17))*(Ingresos!$F52*(1+C$16)))</f>
        <v>0</v>
      </c>
      <c r="D89" s="67">
        <f>((Ingresos!$E93*(1+D$17))*(Ingresos!$E52*(1+D$16)))+((Ingresos!$F93*(1+D$17))*(Ingresos!$F52*(1+D$16)))</f>
        <v>0</v>
      </c>
      <c r="E89" s="67">
        <f>((Ingresos!$E93*(1+E$17))*(Ingresos!$E52*(1+E$16)))+((Ingresos!$F93*(1+E$17))*(Ingresos!$F52*(1+E$16)))</f>
        <v>0</v>
      </c>
      <c r="F89" s="67">
        <f>((Ingresos!$E93*(1+F$17))*(Ingresos!$E52*(1+F$16)))+((Ingresos!$F93*(1+F$17))*(Ingresos!$F52*(1+F$16)))</f>
        <v>0</v>
      </c>
      <c r="G89" s="67">
        <f>((Ingresos!$E93*(1+G$17))*(Ingresos!$E52*(1+G$16)))+((Ingresos!$F93*(1+G$17))*(Ingresos!$F52*(1+G$16)))</f>
        <v>0</v>
      </c>
      <c r="H89" s="67">
        <f>((Ingresos!$E93*(1+H$17))*(Ingresos!$E52*(1+H$16)))+((Ingresos!$F93*(1+H$17))*(Ingresos!$F52*(1+H$16)))</f>
        <v>0</v>
      </c>
      <c r="I89" s="67">
        <f>((Ingresos!$E93*(1+I$17))*(Ingresos!$E52*(1+I$16)))+((Ingresos!$F93*(1+I$17))*(Ingresos!$F52*(1+I$16)))</f>
        <v>0</v>
      </c>
      <c r="J89" s="67">
        <f>((Ingresos!$E93*(1+J$17))*(Ingresos!$E52*(1+J$16)))+((Ingresos!$F93*(1+J$17))*(Ingresos!$F52*(1+J$16)))</f>
        <v>0</v>
      </c>
      <c r="K89" s="67">
        <f>((Ingresos!$E93*(1+K$17))*(Ingresos!$E52*(1+K$16)))+((Ingresos!$F93*(1+K$17))*(Ingresos!$F52*(1+K$16)))</f>
        <v>0</v>
      </c>
      <c r="L89" s="67">
        <f>((Ingresos!$E93*(1+L$17))*(Ingresos!$E52*(1+L$16)))+((Ingresos!$F93*(1+L$17))*(Ingresos!$F52*(1+L$16)))</f>
        <v>0</v>
      </c>
      <c r="M89" s="67">
        <f>((Ingresos!$E93*(1+M$17))*(Ingresos!$E52*(1+M$16)))+((Ingresos!$F93*(1+M$17))*(Ingresos!$F52*(1+M$16)))</f>
        <v>0</v>
      </c>
    </row>
    <row r="90" spans="1:13">
      <c r="A90" s="69" t="str">
        <f>Ingresos!$C$94</f>
        <v>No aplica</v>
      </c>
      <c r="B90" s="67">
        <f>((Ingresos!$E94*(1+B$17))*(Ingresos!$E53*(1+B$16)))+((Ingresos!$F94*(1+B$17))*(Ingresos!$F53*(1+B$16)))</f>
        <v>0</v>
      </c>
      <c r="C90" s="67">
        <f>((Ingresos!$E94*(1+C$17))*(Ingresos!$E53*(1+C$16)))+((Ingresos!$F94*(1+C$17))*(Ingresos!$F53*(1+C$16)))</f>
        <v>0</v>
      </c>
      <c r="D90" s="67">
        <f>((Ingresos!$E94*(1+D$17))*(Ingresos!$E53*(1+D$16)))+((Ingresos!$F94*(1+D$17))*(Ingresos!$F53*(1+D$16)))</f>
        <v>0</v>
      </c>
      <c r="E90" s="67">
        <f>((Ingresos!$E94*(1+E$17))*(Ingresos!$E53*(1+E$16)))+((Ingresos!$F94*(1+E$17))*(Ingresos!$F53*(1+E$16)))</f>
        <v>0</v>
      </c>
      <c r="F90" s="67">
        <f>((Ingresos!$E94*(1+F$17))*(Ingresos!$E53*(1+F$16)))+((Ingresos!$F94*(1+F$17))*(Ingresos!$F53*(1+F$16)))</f>
        <v>0</v>
      </c>
      <c r="G90" s="67">
        <f>((Ingresos!$E94*(1+G$17))*(Ingresos!$E53*(1+G$16)))+((Ingresos!$F94*(1+G$17))*(Ingresos!$F53*(1+G$16)))</f>
        <v>0</v>
      </c>
      <c r="H90" s="67">
        <f>((Ingresos!$E94*(1+H$17))*(Ingresos!$E53*(1+H$16)))+((Ingresos!$F94*(1+H$17))*(Ingresos!$F53*(1+H$16)))</f>
        <v>0</v>
      </c>
      <c r="I90" s="67">
        <f>((Ingresos!$E94*(1+I$17))*(Ingresos!$E53*(1+I$16)))+((Ingresos!$F94*(1+I$17))*(Ingresos!$F53*(1+I$16)))</f>
        <v>0</v>
      </c>
      <c r="J90" s="67">
        <f>((Ingresos!$E94*(1+J$17))*(Ingresos!$E53*(1+J$16)))+((Ingresos!$F94*(1+J$17))*(Ingresos!$F53*(1+J$16)))</f>
        <v>0</v>
      </c>
      <c r="K90" s="67">
        <f>((Ingresos!$E94*(1+K$17))*(Ingresos!$E53*(1+K$16)))+((Ingresos!$F94*(1+K$17))*(Ingresos!$F53*(1+K$16)))</f>
        <v>0</v>
      </c>
      <c r="L90" s="67">
        <f>((Ingresos!$E94*(1+L$17))*(Ingresos!$E53*(1+L$16)))+((Ingresos!$F94*(1+L$17))*(Ingresos!$F53*(1+L$16)))</f>
        <v>0</v>
      </c>
      <c r="M90" s="67">
        <f>((Ingresos!$E94*(1+M$17))*(Ingresos!$E53*(1+M$16)))+((Ingresos!$F94*(1+M$17))*(Ingresos!$F53*(1+M$16)))</f>
        <v>0</v>
      </c>
    </row>
    <row r="91" spans="1:13">
      <c r="A91" s="69" t="str">
        <f>Ingresos!$C$95</f>
        <v>No aplica</v>
      </c>
      <c r="B91" s="67">
        <f>((Ingresos!$E95*(1+B$17))*(Ingresos!$E54*(1+B$16)))+((Ingresos!$F95*(1+B$17))*(Ingresos!$F54*(1+B$16)))</f>
        <v>0</v>
      </c>
      <c r="C91" s="67">
        <f>((Ingresos!$E95*(1+C$17))*(Ingresos!$E54*(1+C$16)))+((Ingresos!$F95*(1+C$17))*(Ingresos!$F54*(1+C$16)))</f>
        <v>0</v>
      </c>
      <c r="D91" s="67">
        <f>((Ingresos!$E95*(1+D$17))*(Ingresos!$E54*(1+D$16)))+((Ingresos!$F95*(1+D$17))*(Ingresos!$F54*(1+D$16)))</f>
        <v>0</v>
      </c>
      <c r="E91" s="67">
        <f>((Ingresos!$E95*(1+E$17))*(Ingresos!$E54*(1+E$16)))+((Ingresos!$F95*(1+E$17))*(Ingresos!$F54*(1+E$16)))</f>
        <v>0</v>
      </c>
      <c r="F91" s="67">
        <f>((Ingresos!$E95*(1+F$17))*(Ingresos!$E54*(1+F$16)))+((Ingresos!$F95*(1+F$17))*(Ingresos!$F54*(1+F$16)))</f>
        <v>0</v>
      </c>
      <c r="G91" s="67">
        <f>((Ingresos!$E95*(1+G$17))*(Ingresos!$E54*(1+G$16)))+((Ingresos!$F95*(1+G$17))*(Ingresos!$F54*(1+G$16)))</f>
        <v>0</v>
      </c>
      <c r="H91" s="67">
        <f>((Ingresos!$E95*(1+H$17))*(Ingresos!$E54*(1+H$16)))+((Ingresos!$F95*(1+H$17))*(Ingresos!$F54*(1+H$16)))</f>
        <v>0</v>
      </c>
      <c r="I91" s="67">
        <f>((Ingresos!$E95*(1+I$17))*(Ingresos!$E54*(1+I$16)))+((Ingresos!$F95*(1+I$17))*(Ingresos!$F54*(1+I$16)))</f>
        <v>0</v>
      </c>
      <c r="J91" s="67">
        <f>((Ingresos!$E95*(1+J$17))*(Ingresos!$E54*(1+J$16)))+((Ingresos!$F95*(1+J$17))*(Ingresos!$F54*(1+J$16)))</f>
        <v>0</v>
      </c>
      <c r="K91" s="67">
        <f>((Ingresos!$E95*(1+K$17))*(Ingresos!$E54*(1+K$16)))+((Ingresos!$F95*(1+K$17))*(Ingresos!$F54*(1+K$16)))</f>
        <v>0</v>
      </c>
      <c r="L91" s="67">
        <f>((Ingresos!$E95*(1+L$17))*(Ingresos!$E54*(1+L$16)))+((Ingresos!$F95*(1+L$17))*(Ingresos!$F54*(1+L$16)))</f>
        <v>0</v>
      </c>
      <c r="M91" s="67">
        <f>((Ingresos!$E95*(1+M$17))*(Ingresos!$E54*(1+M$16)))+((Ingresos!$F95*(1+M$17))*(Ingresos!$F54*(1+M$16)))</f>
        <v>0</v>
      </c>
    </row>
    <row r="92" spans="1:13">
      <c r="A92" s="69" t="str">
        <f>Ingresos!$C$96</f>
        <v>No aplica</v>
      </c>
      <c r="B92" s="67">
        <f>((Ingresos!$E96*(1+B$17))*(Ingresos!$E55*(1+B$16)))+((Ingresos!$F96*(1+B$17))*(Ingresos!$F55*(1+B$16)))</f>
        <v>0</v>
      </c>
      <c r="C92" s="67">
        <f>((Ingresos!$E96*(1+C$17))*(Ingresos!$E55*(1+C$16)))+((Ingresos!$F96*(1+C$17))*(Ingresos!$F55*(1+C$16)))</f>
        <v>0</v>
      </c>
      <c r="D92" s="67">
        <f>((Ingresos!$E96*(1+D$17))*(Ingresos!$E55*(1+D$16)))+((Ingresos!$F96*(1+D$17))*(Ingresos!$F55*(1+D$16)))</f>
        <v>0</v>
      </c>
      <c r="E92" s="67">
        <f>((Ingresos!$E96*(1+E$17))*(Ingresos!$E55*(1+E$16)))+((Ingresos!$F96*(1+E$17))*(Ingresos!$F55*(1+E$16)))</f>
        <v>0</v>
      </c>
      <c r="F92" s="67">
        <f>((Ingresos!$E96*(1+F$17))*(Ingresos!$E55*(1+F$16)))+((Ingresos!$F96*(1+F$17))*(Ingresos!$F55*(1+F$16)))</f>
        <v>0</v>
      </c>
      <c r="G92" s="67">
        <f>((Ingresos!$E96*(1+G$17))*(Ingresos!$E55*(1+G$16)))+((Ingresos!$F96*(1+G$17))*(Ingresos!$F55*(1+G$16)))</f>
        <v>0</v>
      </c>
      <c r="H92" s="67">
        <f>((Ingresos!$E96*(1+H$17))*(Ingresos!$E55*(1+H$16)))+((Ingresos!$F96*(1+H$17))*(Ingresos!$F55*(1+H$16)))</f>
        <v>0</v>
      </c>
      <c r="I92" s="67">
        <f>((Ingresos!$E96*(1+I$17))*(Ingresos!$E55*(1+I$16)))+((Ingresos!$F96*(1+I$17))*(Ingresos!$F55*(1+I$16)))</f>
        <v>0</v>
      </c>
      <c r="J92" s="67">
        <f>((Ingresos!$E96*(1+J$17))*(Ingresos!$E55*(1+J$16)))+((Ingresos!$F96*(1+J$17))*(Ingresos!$F55*(1+J$16)))</f>
        <v>0</v>
      </c>
      <c r="K92" s="67">
        <f>((Ingresos!$E96*(1+K$17))*(Ingresos!$E55*(1+K$16)))+((Ingresos!$F96*(1+K$17))*(Ingresos!$F55*(1+K$16)))</f>
        <v>0</v>
      </c>
      <c r="L92" s="67">
        <f>((Ingresos!$E96*(1+L$17))*(Ingresos!$E55*(1+L$16)))+((Ingresos!$F96*(1+L$17))*(Ingresos!$F55*(1+L$16)))</f>
        <v>0</v>
      </c>
      <c r="M92" s="67">
        <f>((Ingresos!$E96*(1+M$17))*(Ingresos!$E55*(1+M$16)))+((Ingresos!$F96*(1+M$17))*(Ingresos!$F55*(1+M$16)))</f>
        <v>0</v>
      </c>
    </row>
    <row r="93" spans="1:13">
      <c r="A93" s="69" t="str">
        <f>Ingresos!$C$97</f>
        <v>No aplica</v>
      </c>
      <c r="B93" s="67">
        <f>((Ingresos!$E97*(1+B$17))*(Ingresos!$E56*(1+B$16)))+((Ingresos!$F97*(1+B$17))*(Ingresos!$F56*(1+B$16)))</f>
        <v>0</v>
      </c>
      <c r="C93" s="67">
        <f>((Ingresos!$E97*(1+C$17))*(Ingresos!$E56*(1+C$16)))+((Ingresos!$F97*(1+C$17))*(Ingresos!$F56*(1+C$16)))</f>
        <v>0</v>
      </c>
      <c r="D93" s="67">
        <f>((Ingresos!$E97*(1+D$17))*(Ingresos!$E56*(1+D$16)))+((Ingresos!$F97*(1+D$17))*(Ingresos!$F56*(1+D$16)))</f>
        <v>0</v>
      </c>
      <c r="E93" s="67">
        <f>((Ingresos!$E97*(1+E$17))*(Ingresos!$E56*(1+E$16)))+((Ingresos!$F97*(1+E$17))*(Ingresos!$F56*(1+E$16)))</f>
        <v>0</v>
      </c>
      <c r="F93" s="67">
        <f>((Ingresos!$E97*(1+F$17))*(Ingresos!$E56*(1+F$16)))+((Ingresos!$F97*(1+F$17))*(Ingresos!$F56*(1+F$16)))</f>
        <v>0</v>
      </c>
      <c r="G93" s="67">
        <f>((Ingresos!$E97*(1+G$17))*(Ingresos!$E56*(1+G$16)))+((Ingresos!$F97*(1+G$17))*(Ingresos!$F56*(1+G$16)))</f>
        <v>0</v>
      </c>
      <c r="H93" s="67">
        <f>((Ingresos!$E97*(1+H$17))*(Ingresos!$E56*(1+H$16)))+((Ingresos!$F97*(1+H$17))*(Ingresos!$F56*(1+H$16)))</f>
        <v>0</v>
      </c>
      <c r="I93" s="67">
        <f>((Ingresos!$E97*(1+I$17))*(Ingresos!$E56*(1+I$16)))+((Ingresos!$F97*(1+I$17))*(Ingresos!$F56*(1+I$16)))</f>
        <v>0</v>
      </c>
      <c r="J93" s="67">
        <f>((Ingresos!$E97*(1+J$17))*(Ingresos!$E56*(1+J$16)))+((Ingresos!$F97*(1+J$17))*(Ingresos!$F56*(1+J$16)))</f>
        <v>0</v>
      </c>
      <c r="K93" s="67">
        <f>((Ingresos!$E97*(1+K$17))*(Ingresos!$E56*(1+K$16)))+((Ingresos!$F97*(1+K$17))*(Ingresos!$F56*(1+K$16)))</f>
        <v>0</v>
      </c>
      <c r="L93" s="67">
        <f>((Ingresos!$E97*(1+L$17))*(Ingresos!$E56*(1+L$16)))+((Ingresos!$F97*(1+L$17))*(Ingresos!$F56*(1+L$16)))</f>
        <v>0</v>
      </c>
      <c r="M93" s="67">
        <f>((Ingresos!$E97*(1+M$17))*(Ingresos!$E56*(1+M$16)))+((Ingresos!$F97*(1+M$17))*(Ingresos!$F56*(1+M$16)))</f>
        <v>0</v>
      </c>
    </row>
    <row r="94" spans="1:13">
      <c r="A94" s="69" t="str">
        <f>Ingresos!$C$98</f>
        <v>No aplica</v>
      </c>
      <c r="B94" s="67">
        <f>((Ingresos!$E98*(1+B$17))*(Ingresos!$E57*(1+B$16)))+((Ingresos!$F98*(1+B$17))*(Ingresos!$F57*(1+B$16)))</f>
        <v>0</v>
      </c>
      <c r="C94" s="67">
        <f>((Ingresos!$E98*(1+C$17))*(Ingresos!$E57*(1+C$16)))+((Ingresos!$F98*(1+C$17))*(Ingresos!$F57*(1+C$16)))</f>
        <v>0</v>
      </c>
      <c r="D94" s="67">
        <f>((Ingresos!$E98*(1+D$17))*(Ingresos!$E57*(1+D$16)))+((Ingresos!$F98*(1+D$17))*(Ingresos!$F57*(1+D$16)))</f>
        <v>0</v>
      </c>
      <c r="E94" s="67">
        <f>((Ingresos!$E98*(1+E$17))*(Ingresos!$E57*(1+E$16)))+((Ingresos!$F98*(1+E$17))*(Ingresos!$F57*(1+E$16)))</f>
        <v>0</v>
      </c>
      <c r="F94" s="67">
        <f>((Ingresos!$E98*(1+F$17))*(Ingresos!$E57*(1+F$16)))+((Ingresos!$F98*(1+F$17))*(Ingresos!$F57*(1+F$16)))</f>
        <v>0</v>
      </c>
      <c r="G94" s="67">
        <f>((Ingresos!$E98*(1+G$17))*(Ingresos!$E57*(1+G$16)))+((Ingresos!$F98*(1+G$17))*(Ingresos!$F57*(1+G$16)))</f>
        <v>0</v>
      </c>
      <c r="H94" s="67">
        <f>((Ingresos!$E98*(1+H$17))*(Ingresos!$E57*(1+H$16)))+((Ingresos!$F98*(1+H$17))*(Ingresos!$F57*(1+H$16)))</f>
        <v>0</v>
      </c>
      <c r="I94" s="67">
        <f>((Ingresos!$E98*(1+I$17))*(Ingresos!$E57*(1+I$16)))+((Ingresos!$F98*(1+I$17))*(Ingresos!$F57*(1+I$16)))</f>
        <v>0</v>
      </c>
      <c r="J94" s="67">
        <f>((Ingresos!$E98*(1+J$17))*(Ingresos!$E57*(1+J$16)))+((Ingresos!$F98*(1+J$17))*(Ingresos!$F57*(1+J$16)))</f>
        <v>0</v>
      </c>
      <c r="K94" s="67">
        <f>((Ingresos!$E98*(1+K$17))*(Ingresos!$E57*(1+K$16)))+((Ingresos!$F98*(1+K$17))*(Ingresos!$F57*(1+K$16)))</f>
        <v>0</v>
      </c>
      <c r="L94" s="67">
        <f>((Ingresos!$E98*(1+L$17))*(Ingresos!$E57*(1+L$16)))+((Ingresos!$F98*(1+L$17))*(Ingresos!$F57*(1+L$16)))</f>
        <v>0</v>
      </c>
      <c r="M94" s="67">
        <f>((Ingresos!$E98*(1+M$17))*(Ingresos!$E57*(1+M$16)))+((Ingresos!$F98*(1+M$17))*(Ingresos!$F57*(1+M$16)))</f>
        <v>0</v>
      </c>
    </row>
    <row r="95" spans="1:13">
      <c r="A95" s="69" t="str">
        <f>Ingresos!$C$99</f>
        <v>No aplica</v>
      </c>
      <c r="B95" s="67">
        <f>((Ingresos!$E99*(1+B$17))*(Ingresos!$E58*(1+B$16)))+((Ingresos!$F99*(1+B$17))*(Ingresos!$F58*(1+B$16)))</f>
        <v>0</v>
      </c>
      <c r="C95" s="67">
        <f>((Ingresos!$E99*(1+C$17))*(Ingresos!$E58*(1+C$16)))+((Ingresos!$F99*(1+C$17))*(Ingresos!$F58*(1+C$16)))</f>
        <v>0</v>
      </c>
      <c r="D95" s="67">
        <f>((Ingresos!$E99*(1+D$17))*(Ingresos!$E58*(1+D$16)))+((Ingresos!$F99*(1+D$17))*(Ingresos!$F58*(1+D$16)))</f>
        <v>0</v>
      </c>
      <c r="E95" s="67">
        <f>((Ingresos!$E99*(1+E$17))*(Ingresos!$E58*(1+E$16)))+((Ingresos!$F99*(1+E$17))*(Ingresos!$F58*(1+E$16)))</f>
        <v>0</v>
      </c>
      <c r="F95" s="67">
        <f>((Ingresos!$E99*(1+F$17))*(Ingresos!$E58*(1+F$16)))+((Ingresos!$F99*(1+F$17))*(Ingresos!$F58*(1+F$16)))</f>
        <v>0</v>
      </c>
      <c r="G95" s="67">
        <f>((Ingresos!$E99*(1+G$17))*(Ingresos!$E58*(1+G$16)))+((Ingresos!$F99*(1+G$17))*(Ingresos!$F58*(1+G$16)))</f>
        <v>0</v>
      </c>
      <c r="H95" s="67">
        <f>((Ingresos!$E99*(1+H$17))*(Ingresos!$E58*(1+H$16)))+((Ingresos!$F99*(1+H$17))*(Ingresos!$F58*(1+H$16)))</f>
        <v>0</v>
      </c>
      <c r="I95" s="67">
        <f>((Ingresos!$E99*(1+I$17))*(Ingresos!$E58*(1+I$16)))+((Ingresos!$F99*(1+I$17))*(Ingresos!$F58*(1+I$16)))</f>
        <v>0</v>
      </c>
      <c r="J95" s="67">
        <f>((Ingresos!$E99*(1+J$17))*(Ingresos!$E58*(1+J$16)))+((Ingresos!$F99*(1+J$17))*(Ingresos!$F58*(1+J$16)))</f>
        <v>0</v>
      </c>
      <c r="K95" s="67">
        <f>((Ingresos!$E99*(1+K$17))*(Ingresos!$E58*(1+K$16)))+((Ingresos!$F99*(1+K$17))*(Ingresos!$F58*(1+K$16)))</f>
        <v>0</v>
      </c>
      <c r="L95" s="67">
        <f>((Ingresos!$E99*(1+L$17))*(Ingresos!$E58*(1+L$16)))+((Ingresos!$F99*(1+L$17))*(Ingresos!$F58*(1+L$16)))</f>
        <v>0</v>
      </c>
      <c r="M95" s="67">
        <f>((Ingresos!$E99*(1+M$17))*(Ingresos!$E58*(1+M$16)))+((Ingresos!$F99*(1+M$17))*(Ingresos!$F58*(1+M$16)))</f>
        <v>0</v>
      </c>
    </row>
    <row r="96" spans="1:13" s="79" customFormat="1" ht="10.5">
      <c r="A96" s="77" t="s">
        <v>134</v>
      </c>
      <c r="B96" s="78">
        <f>SUM(B86:B95)</f>
        <v>0</v>
      </c>
      <c r="C96" s="78">
        <f>SUM(C86:C95)</f>
        <v>0</v>
      </c>
      <c r="D96" s="78">
        <f t="shared" ref="D96:M96" si="17">SUM(D86:D95)</f>
        <v>0</v>
      </c>
      <c r="E96" s="78">
        <f t="shared" si="17"/>
        <v>0</v>
      </c>
      <c r="F96" s="78">
        <f t="shared" si="17"/>
        <v>0</v>
      </c>
      <c r="G96" s="78">
        <f t="shared" si="17"/>
        <v>0</v>
      </c>
      <c r="H96" s="78">
        <f t="shared" si="17"/>
        <v>0</v>
      </c>
      <c r="I96" s="78">
        <f t="shared" si="17"/>
        <v>0</v>
      </c>
      <c r="J96" s="78">
        <f t="shared" si="17"/>
        <v>0</v>
      </c>
      <c r="K96" s="78">
        <f t="shared" si="17"/>
        <v>0</v>
      </c>
      <c r="L96" s="78">
        <f t="shared" si="17"/>
        <v>0</v>
      </c>
      <c r="M96" s="78">
        <f t="shared" si="17"/>
        <v>0</v>
      </c>
    </row>
    <row r="97" spans="1:13" s="79" customFormat="1" ht="10.5">
      <c r="A97" s="77" t="s">
        <v>135</v>
      </c>
      <c r="B97" s="78">
        <f>B96+B85</f>
        <v>0</v>
      </c>
      <c r="C97" s="78">
        <f>C96+C85</f>
        <v>0</v>
      </c>
      <c r="D97" s="78">
        <f t="shared" ref="D97:M97" si="18">D96+D85</f>
        <v>0</v>
      </c>
      <c r="E97" s="78">
        <f t="shared" si="18"/>
        <v>0</v>
      </c>
      <c r="F97" s="78">
        <f t="shared" si="18"/>
        <v>0</v>
      </c>
      <c r="G97" s="78">
        <f t="shared" si="18"/>
        <v>0</v>
      </c>
      <c r="H97" s="78">
        <f t="shared" si="18"/>
        <v>0</v>
      </c>
      <c r="I97" s="78">
        <f t="shared" si="18"/>
        <v>0</v>
      </c>
      <c r="J97" s="78">
        <f t="shared" si="18"/>
        <v>0</v>
      </c>
      <c r="K97" s="78">
        <f t="shared" si="18"/>
        <v>0</v>
      </c>
      <c r="L97" s="78">
        <f t="shared" si="18"/>
        <v>0</v>
      </c>
      <c r="M97" s="78">
        <f t="shared" si="18"/>
        <v>0</v>
      </c>
    </row>
    <row r="98" spans="1:13">
      <c r="A98" s="70" t="s">
        <v>130</v>
      </c>
      <c r="B98" s="74"/>
      <c r="C98" s="74"/>
      <c r="D98" s="74"/>
      <c r="E98" s="74"/>
      <c r="F98" s="74"/>
      <c r="G98" s="74"/>
      <c r="H98" s="74"/>
      <c r="I98" s="74"/>
      <c r="J98" s="74"/>
      <c r="K98" s="74"/>
      <c r="L98" s="74"/>
      <c r="M98" s="74"/>
    </row>
    <row r="99" spans="1:13">
      <c r="A99" s="69" t="str">
        <f>Ingresos!$C$78</f>
        <v>No aplica</v>
      </c>
      <c r="B99" s="67">
        <f>((Ingresos!$G78*(1+B$18))*(Ingresos!$G37*(1+B$16)))+((Ingresos!$H78*(1+B$18))*(Ingresos!$H37*(1+B$16)))+((Ingresos!$I78*(1+B$18))*(Ingresos!$I37*(1+B$16)))+((Ingresos!$J78*(1+B$18))*(Ingresos!$J37*(1+B$16)))</f>
        <v>0</v>
      </c>
      <c r="C99" s="67">
        <f>((Ingresos!$G78*(1+C$18))*(Ingresos!$G37*(1+C$16)))+((Ingresos!$H78*(1+C$18))*(Ingresos!$H37*(1+C$16)))+((Ingresos!$I78*(1+C$18))*(Ingresos!$I37*(1+C$16)))+((Ingresos!$J78*(1+C$18))*(Ingresos!$J37*(1+C$16)))</f>
        <v>0</v>
      </c>
      <c r="D99" s="67">
        <f>((Ingresos!$G78*(1+D$18))*(Ingresos!$G37*(1+D$16)))+((Ingresos!$H78*(1+D$18))*(Ingresos!$H37*(1+D$16)))+((Ingresos!$I78*(1+D$18))*(Ingresos!$I37*(1+D$16)))+((Ingresos!$J78*(1+D$18))*(Ingresos!$J37*(1+D$16)))</f>
        <v>0</v>
      </c>
      <c r="E99" s="67">
        <f>((Ingresos!$G78*(1+E$18))*(Ingresos!$G37*(1+E$16)))+((Ingresos!$H78*(1+E$18))*(Ingresos!$H37*(1+E$16)))+((Ingresos!$I78*(1+E$18))*(Ingresos!$I37*(1+E$16)))+((Ingresos!$J78*(1+E$18))*(Ingresos!$J37*(1+E$16)))</f>
        <v>0</v>
      </c>
      <c r="F99" s="67">
        <f>((Ingresos!$G78*(1+F$18))*(Ingresos!$G37*(1+F$16)))+((Ingresos!$H78*(1+F$18))*(Ingresos!$H37*(1+F$16)))+((Ingresos!$I78*(1+F$18))*(Ingresos!$I37*(1+F$16)))+((Ingresos!$J78*(1+F$18))*(Ingresos!$J37*(1+F$16)))</f>
        <v>0</v>
      </c>
      <c r="G99" s="67">
        <f>((Ingresos!$G78*(1+G$18))*(Ingresos!$G37*(1+G$16)))+((Ingresos!$H78*(1+G$18))*(Ingresos!$H37*(1+G$16)))+((Ingresos!$I78*(1+G$18))*(Ingresos!$I37*(1+G$16)))+((Ingresos!$J78*(1+G$18))*(Ingresos!$J37*(1+G$16)))</f>
        <v>0</v>
      </c>
      <c r="H99" s="67">
        <f>((Ingresos!$G78*(1+H$18))*(Ingresos!$G37*(1+H$16)))+((Ingresos!$H78*(1+H$18))*(Ingresos!$H37*(1+H$16)))+((Ingresos!$I78*(1+H$18))*(Ingresos!$I37*(1+H$16)))+((Ingresos!$J78*(1+H$18))*(Ingresos!$J37*(1+H$16)))</f>
        <v>0</v>
      </c>
      <c r="I99" s="67">
        <f>((Ingresos!$G78*(1+I$18))*(Ingresos!$G37*(1+I$16)))+((Ingresos!$H78*(1+I$18))*(Ingresos!$H37*(1+I$16)))+((Ingresos!$I78*(1+I$18))*(Ingresos!$I37*(1+I$16)))+((Ingresos!$J78*(1+I$18))*(Ingresos!$J37*(1+I$16)))</f>
        <v>0</v>
      </c>
      <c r="J99" s="67">
        <f>((Ingresos!$G78*(1+J$18))*(Ingresos!$G37*(1+J$16)))+((Ingresos!$H78*(1+J$18))*(Ingresos!$H37*(1+J$16)))+((Ingresos!$I78*(1+J$18))*(Ingresos!$I37*(1+J$16)))+((Ingresos!$J78*(1+J$18))*(Ingresos!$J37*(1+J$16)))</f>
        <v>0</v>
      </c>
      <c r="K99" s="67">
        <f>((Ingresos!$G78*(1+K$18))*(Ingresos!$G37*(1+K$16)))+((Ingresos!$H78*(1+K$18))*(Ingresos!$H37*(1+K$16)))+((Ingresos!$I78*(1+K$18))*(Ingresos!$I37*(1+K$16)))+((Ingresos!$J78*(1+K$18))*(Ingresos!$J37*(1+K$16)))</f>
        <v>0</v>
      </c>
      <c r="L99" s="67">
        <f>((Ingresos!$G78*(1+L$18))*(Ingresos!$G37*(1+L$16)))+((Ingresos!$H78*(1+L$18))*(Ingresos!$H37*(1+L$16)))+((Ingresos!$I78*(1+L$18))*(Ingresos!$I37*(1+L$16)))+((Ingresos!$J78*(1+L$18))*(Ingresos!$J37*(1+L$16)))</f>
        <v>0</v>
      </c>
      <c r="M99" s="67">
        <f>((Ingresos!$G78*(1+M$18))*(Ingresos!$G37*(1+M$16)))+((Ingresos!$H78*(1+M$18))*(Ingresos!$H37*(1+M$16)))+((Ingresos!$I78*(1+M$18))*(Ingresos!$I37*(1+M$16)))+((Ingresos!$J78*(1+M$18))*(Ingresos!$J37*(1+M$16)))</f>
        <v>0</v>
      </c>
    </row>
    <row r="100" spans="1:13">
      <c r="A100" s="69" t="str">
        <f>Ingresos!$C$79</f>
        <v>No aplica</v>
      </c>
      <c r="B100" s="67">
        <f>((Ingresos!$G79*(1+B$18))*(Ingresos!$G38*(1+B$16)))+((Ingresos!$H79*(1+B$18))*(Ingresos!$H38*(1+B$16)))+((Ingresos!$I79*(1+B$18))*(Ingresos!$I38*(1+B$16)))+((Ingresos!$J79*(1+B$18))*(Ingresos!$J38*(1+B$16)))</f>
        <v>0</v>
      </c>
      <c r="C100" s="67">
        <f>((Ingresos!$G79*(1+C$18))*(Ingresos!$G38*(1+C$16)))+((Ingresos!$H79*(1+C$18))*(Ingresos!$H38*(1+C$16)))+((Ingresos!$I79*(1+C$18))*(Ingresos!$I38*(1+C$16)))+((Ingresos!$J79*(1+C$18))*(Ingresos!$J38*(1+C$16)))</f>
        <v>0</v>
      </c>
      <c r="D100" s="67">
        <f>((Ingresos!$G79*(1+D$18))*(Ingresos!$G38*(1+D$16)))+((Ingresos!$H79*(1+D$18))*(Ingresos!$H38*(1+D$16)))+((Ingresos!$I79*(1+D$18))*(Ingresos!$I38*(1+D$16)))+((Ingresos!$J79*(1+D$18))*(Ingresos!$J38*(1+D$16)))</f>
        <v>0</v>
      </c>
      <c r="E100" s="67">
        <f>((Ingresos!$G79*(1+E$18))*(Ingresos!$G38*(1+E$16)))+((Ingresos!$H79*(1+E$18))*(Ingresos!$H38*(1+E$16)))+((Ingresos!$I79*(1+E$18))*(Ingresos!$I38*(1+E$16)))+((Ingresos!$J79*(1+E$18))*(Ingresos!$J38*(1+E$16)))</f>
        <v>0</v>
      </c>
      <c r="F100" s="67">
        <f>((Ingresos!$G79*(1+F$18))*(Ingresos!$G38*(1+F$16)))+((Ingresos!$H79*(1+F$18))*(Ingresos!$H38*(1+F$16)))+((Ingresos!$I79*(1+F$18))*(Ingresos!$I38*(1+F$16)))+((Ingresos!$J79*(1+F$18))*(Ingresos!$J38*(1+F$16)))</f>
        <v>0</v>
      </c>
      <c r="G100" s="67">
        <f>((Ingresos!$G79*(1+G$18))*(Ingresos!$G38*(1+G$16)))+((Ingresos!$H79*(1+G$18))*(Ingresos!$H38*(1+G$16)))+((Ingresos!$I79*(1+G$18))*(Ingresos!$I38*(1+G$16)))+((Ingresos!$J79*(1+G$18))*(Ingresos!$J38*(1+G$16)))</f>
        <v>0</v>
      </c>
      <c r="H100" s="67">
        <f>((Ingresos!$G79*(1+H$18))*(Ingresos!$G38*(1+H$16)))+((Ingresos!$H79*(1+H$18))*(Ingresos!$H38*(1+H$16)))+((Ingresos!$I79*(1+H$18))*(Ingresos!$I38*(1+H$16)))+((Ingresos!$J79*(1+H$18))*(Ingresos!$J38*(1+H$16)))</f>
        <v>0</v>
      </c>
      <c r="I100" s="67">
        <f>((Ingresos!$G79*(1+I$18))*(Ingresos!$G38*(1+I$16)))+((Ingresos!$H79*(1+I$18))*(Ingresos!$H38*(1+I$16)))+((Ingresos!$I79*(1+I$18))*(Ingresos!$I38*(1+I$16)))+((Ingresos!$J79*(1+I$18))*(Ingresos!$J38*(1+I$16)))</f>
        <v>0</v>
      </c>
      <c r="J100" s="67">
        <f>((Ingresos!$G79*(1+J$18))*(Ingresos!$G38*(1+J$16)))+((Ingresos!$H79*(1+J$18))*(Ingresos!$H38*(1+J$16)))+((Ingresos!$I79*(1+J$18))*(Ingresos!$I38*(1+J$16)))+((Ingresos!$J79*(1+J$18))*(Ingresos!$J38*(1+J$16)))</f>
        <v>0</v>
      </c>
      <c r="K100" s="67">
        <f>((Ingresos!$G79*(1+K$18))*(Ingresos!$G38*(1+K$16)))+((Ingresos!$H79*(1+K$18))*(Ingresos!$H38*(1+K$16)))+((Ingresos!$I79*(1+K$18))*(Ingresos!$I38*(1+K$16)))+((Ingresos!$J79*(1+K$18))*(Ingresos!$J38*(1+K$16)))</f>
        <v>0</v>
      </c>
      <c r="L100" s="67">
        <f>((Ingresos!$G79*(1+L$18))*(Ingresos!$G38*(1+L$16)))+((Ingresos!$H79*(1+L$18))*(Ingresos!$H38*(1+L$16)))+((Ingresos!$I79*(1+L$18))*(Ingresos!$I38*(1+L$16)))+((Ingresos!$J79*(1+L$18))*(Ingresos!$J38*(1+L$16)))</f>
        <v>0</v>
      </c>
      <c r="M100" s="67">
        <f>((Ingresos!$G79*(1+M$18))*(Ingresos!$G38*(1+M$16)))+((Ingresos!$H79*(1+M$18))*(Ingresos!$H38*(1+M$16)))+((Ingresos!$I79*(1+M$18))*(Ingresos!$I38*(1+M$16)))+((Ingresos!$J79*(1+M$18))*(Ingresos!$J38*(1+M$16)))</f>
        <v>0</v>
      </c>
    </row>
    <row r="101" spans="1:13">
      <c r="A101" s="69" t="str">
        <f>Ingresos!$C$80</f>
        <v>No aplica</v>
      </c>
      <c r="B101" s="67">
        <f>((Ingresos!$G80*(1+B$18))*(Ingresos!$G39*(1+B$16)))+((Ingresos!$H80*(1+B$18))*(Ingresos!$H39*(1+B$16)))+((Ingresos!$I80*(1+B$18))*(Ingresos!$I39*(1+B$16)))+((Ingresos!$J80*(1+B$18))*(Ingresos!$J39*(1+B$16)))</f>
        <v>0</v>
      </c>
      <c r="C101" s="67">
        <f>((Ingresos!$G80*(1+C$18))*(Ingresos!$G39*(1+C$16)))+((Ingresos!$H80*(1+C$18))*(Ingresos!$H39*(1+C$16)))+((Ingresos!$I80*(1+C$18))*(Ingresos!$I39*(1+C$16)))+((Ingresos!$J80*(1+C$18))*(Ingresos!$J39*(1+C$16)))</f>
        <v>0</v>
      </c>
      <c r="D101" s="67">
        <f>((Ingresos!$G80*(1+D$18))*(Ingresos!$G39*(1+D$16)))+((Ingresos!$H80*(1+D$18))*(Ingresos!$H39*(1+D$16)))+((Ingresos!$I80*(1+D$18))*(Ingresos!$I39*(1+D$16)))+((Ingresos!$J80*(1+D$18))*(Ingresos!$J39*(1+D$16)))</f>
        <v>0</v>
      </c>
      <c r="E101" s="67">
        <f>((Ingresos!$G80*(1+E$18))*(Ingresos!$G39*(1+E$16)))+((Ingresos!$H80*(1+E$18))*(Ingresos!$H39*(1+E$16)))+((Ingresos!$I80*(1+E$18))*(Ingresos!$I39*(1+E$16)))+((Ingresos!$J80*(1+E$18))*(Ingresos!$J39*(1+E$16)))</f>
        <v>0</v>
      </c>
      <c r="F101" s="67">
        <f>((Ingresos!$G80*(1+F$18))*(Ingresos!$G39*(1+F$16)))+((Ingresos!$H80*(1+F$18))*(Ingresos!$H39*(1+F$16)))+((Ingresos!$I80*(1+F$18))*(Ingresos!$I39*(1+F$16)))+((Ingresos!$J80*(1+F$18))*(Ingresos!$J39*(1+F$16)))</f>
        <v>0</v>
      </c>
      <c r="G101" s="67">
        <f>((Ingresos!$G80*(1+G$18))*(Ingresos!$G39*(1+G$16)))+((Ingresos!$H80*(1+G$18))*(Ingresos!$H39*(1+G$16)))+((Ingresos!$I80*(1+G$18))*(Ingresos!$I39*(1+G$16)))+((Ingresos!$J80*(1+G$18))*(Ingresos!$J39*(1+G$16)))</f>
        <v>0</v>
      </c>
      <c r="H101" s="67">
        <f>((Ingresos!$G80*(1+H$18))*(Ingresos!$G39*(1+H$16)))+((Ingresos!$H80*(1+H$18))*(Ingresos!$H39*(1+H$16)))+((Ingresos!$I80*(1+H$18))*(Ingresos!$I39*(1+H$16)))+((Ingresos!$J80*(1+H$18))*(Ingresos!$J39*(1+H$16)))</f>
        <v>0</v>
      </c>
      <c r="I101" s="67">
        <f>((Ingresos!$G80*(1+I$18))*(Ingresos!$G39*(1+I$16)))+((Ingresos!$H80*(1+I$18))*(Ingresos!$H39*(1+I$16)))+((Ingresos!$I80*(1+I$18))*(Ingresos!$I39*(1+I$16)))+((Ingresos!$J80*(1+I$18))*(Ingresos!$J39*(1+I$16)))</f>
        <v>0</v>
      </c>
      <c r="J101" s="67">
        <f>((Ingresos!$G80*(1+J$18))*(Ingresos!$G39*(1+J$16)))+((Ingresos!$H80*(1+J$18))*(Ingresos!$H39*(1+J$16)))+((Ingresos!$I80*(1+J$18))*(Ingresos!$I39*(1+J$16)))+((Ingresos!$J80*(1+J$18))*(Ingresos!$J39*(1+J$16)))</f>
        <v>0</v>
      </c>
      <c r="K101" s="67">
        <f>((Ingresos!$G80*(1+K$18))*(Ingresos!$G39*(1+K$16)))+((Ingresos!$H80*(1+K$18))*(Ingresos!$H39*(1+K$16)))+((Ingresos!$I80*(1+K$18))*(Ingresos!$I39*(1+K$16)))+((Ingresos!$J80*(1+K$18))*(Ingresos!$J39*(1+K$16)))</f>
        <v>0</v>
      </c>
      <c r="L101" s="67">
        <f>((Ingresos!$G80*(1+L$18))*(Ingresos!$G39*(1+L$16)))+((Ingresos!$H80*(1+L$18))*(Ingresos!$H39*(1+L$16)))+((Ingresos!$I80*(1+L$18))*(Ingresos!$I39*(1+L$16)))+((Ingresos!$J80*(1+L$18))*(Ingresos!$J39*(1+L$16)))</f>
        <v>0</v>
      </c>
      <c r="M101" s="67">
        <f>((Ingresos!$G80*(1+M$18))*(Ingresos!$G39*(1+M$16)))+((Ingresos!$H80*(1+M$18))*(Ingresos!$H39*(1+M$16)))+((Ingresos!$I80*(1+M$18))*(Ingresos!$I39*(1+M$16)))+((Ingresos!$J80*(1+M$18))*(Ingresos!$J39*(1+M$16)))</f>
        <v>0</v>
      </c>
    </row>
    <row r="102" spans="1:13">
      <c r="A102" s="69" t="str">
        <f>Ingresos!$C$81</f>
        <v>No aplica</v>
      </c>
      <c r="B102" s="67">
        <f>((Ingresos!$G81*(1+B$18))*(Ingresos!$G40*(1+B$16)))+((Ingresos!$H81*(1+B$18))*(Ingresos!$H40*(1+B$16)))+((Ingresos!$I81*(1+B$18))*(Ingresos!$I40*(1+B$16)))+((Ingresos!$J81*(1+B$18))*(Ingresos!$J40*(1+B$16)))</f>
        <v>0</v>
      </c>
      <c r="C102" s="67">
        <f>((Ingresos!$G81*(1+C$18))*(Ingresos!$G40*(1+C$16)))+((Ingresos!$H81*(1+C$18))*(Ingresos!$H40*(1+C$16)))+((Ingresos!$I81*(1+C$18))*(Ingresos!$I40*(1+C$16)))+((Ingresos!$J81*(1+C$18))*(Ingresos!$J40*(1+C$16)))</f>
        <v>0</v>
      </c>
      <c r="D102" s="67">
        <f>((Ingresos!$G81*(1+D$18))*(Ingresos!$G40*(1+D$16)))+((Ingresos!$H81*(1+D$18))*(Ingresos!$H40*(1+D$16)))+((Ingresos!$I81*(1+D$18))*(Ingresos!$I40*(1+D$16)))+((Ingresos!$J81*(1+D$18))*(Ingresos!$J40*(1+D$16)))</f>
        <v>0</v>
      </c>
      <c r="E102" s="67">
        <f>((Ingresos!$G81*(1+E$18))*(Ingresos!$G40*(1+E$16)))+((Ingresos!$H81*(1+E$18))*(Ingresos!$H40*(1+E$16)))+((Ingresos!$I81*(1+E$18))*(Ingresos!$I40*(1+E$16)))+((Ingresos!$J81*(1+E$18))*(Ingresos!$J40*(1+E$16)))</f>
        <v>0</v>
      </c>
      <c r="F102" s="67">
        <f>((Ingresos!$G81*(1+F$18))*(Ingresos!$G40*(1+F$16)))+((Ingresos!$H81*(1+F$18))*(Ingresos!$H40*(1+F$16)))+((Ingresos!$I81*(1+F$18))*(Ingresos!$I40*(1+F$16)))+((Ingresos!$J81*(1+F$18))*(Ingresos!$J40*(1+F$16)))</f>
        <v>0</v>
      </c>
      <c r="G102" s="67">
        <f>((Ingresos!$G81*(1+G$18))*(Ingresos!$G40*(1+G$16)))+((Ingresos!$H81*(1+G$18))*(Ingresos!$H40*(1+G$16)))+((Ingresos!$I81*(1+G$18))*(Ingresos!$I40*(1+G$16)))+((Ingresos!$J81*(1+G$18))*(Ingresos!$J40*(1+G$16)))</f>
        <v>0</v>
      </c>
      <c r="H102" s="67">
        <f>((Ingresos!$G81*(1+H$18))*(Ingresos!$G40*(1+H$16)))+((Ingresos!$H81*(1+H$18))*(Ingresos!$H40*(1+H$16)))+((Ingresos!$I81*(1+H$18))*(Ingresos!$I40*(1+H$16)))+((Ingresos!$J81*(1+H$18))*(Ingresos!$J40*(1+H$16)))</f>
        <v>0</v>
      </c>
      <c r="I102" s="67">
        <f>((Ingresos!$G81*(1+I$18))*(Ingresos!$G40*(1+I$16)))+((Ingresos!$H81*(1+I$18))*(Ingresos!$H40*(1+I$16)))+((Ingresos!$I81*(1+I$18))*(Ingresos!$I40*(1+I$16)))+((Ingresos!$J81*(1+I$18))*(Ingresos!$J40*(1+I$16)))</f>
        <v>0</v>
      </c>
      <c r="J102" s="67">
        <f>((Ingresos!$G81*(1+J$18))*(Ingresos!$G40*(1+J$16)))+((Ingresos!$H81*(1+J$18))*(Ingresos!$H40*(1+J$16)))+((Ingresos!$I81*(1+J$18))*(Ingresos!$I40*(1+J$16)))+((Ingresos!$J81*(1+J$18))*(Ingresos!$J40*(1+J$16)))</f>
        <v>0</v>
      </c>
      <c r="K102" s="67">
        <f>((Ingresos!$G81*(1+K$18))*(Ingresos!$G40*(1+K$16)))+((Ingresos!$H81*(1+K$18))*(Ingresos!$H40*(1+K$16)))+((Ingresos!$I81*(1+K$18))*(Ingresos!$I40*(1+K$16)))+((Ingresos!$J81*(1+K$18))*(Ingresos!$J40*(1+K$16)))</f>
        <v>0</v>
      </c>
      <c r="L102" s="67">
        <f>((Ingresos!$G81*(1+L$18))*(Ingresos!$G40*(1+L$16)))+((Ingresos!$H81*(1+L$18))*(Ingresos!$H40*(1+L$16)))+((Ingresos!$I81*(1+L$18))*(Ingresos!$I40*(1+L$16)))+((Ingresos!$J81*(1+L$18))*(Ingresos!$J40*(1+L$16)))</f>
        <v>0</v>
      </c>
      <c r="M102" s="67">
        <f>((Ingresos!$G81*(1+M$18))*(Ingresos!$G40*(1+M$16)))+((Ingresos!$H81*(1+M$18))*(Ingresos!$H40*(1+M$16)))+((Ingresos!$I81*(1+M$18))*(Ingresos!$I40*(1+M$16)))+((Ingresos!$J81*(1+M$18))*(Ingresos!$J40*(1+M$16)))</f>
        <v>0</v>
      </c>
    </row>
    <row r="103" spans="1:13">
      <c r="A103" s="69" t="str">
        <f>Ingresos!$C$82</f>
        <v>No aplica</v>
      </c>
      <c r="B103" s="67">
        <f>((Ingresos!$G82*(1+B$18))*(Ingresos!$G41*(1+B$16)))+((Ingresos!$H82*(1+B$18))*(Ingresos!$H41*(1+B$16)))+((Ingresos!$I82*(1+B$18))*(Ingresos!$I41*(1+B$16)))+((Ingresos!$J82*(1+B$18))*(Ingresos!$J41*(1+B$16)))</f>
        <v>0</v>
      </c>
      <c r="C103" s="67">
        <f>((Ingresos!$G82*(1+C$18))*(Ingresos!$G41*(1+C$16)))+((Ingresos!$H82*(1+C$18))*(Ingresos!$H41*(1+C$16)))+((Ingresos!$I82*(1+C$18))*(Ingresos!$I41*(1+C$16)))+((Ingresos!$J82*(1+C$18))*(Ingresos!$J41*(1+C$16)))</f>
        <v>0</v>
      </c>
      <c r="D103" s="67">
        <f>((Ingresos!$G82*(1+D$18))*(Ingresos!$G41*(1+D$16)))+((Ingresos!$H82*(1+D$18))*(Ingresos!$H41*(1+D$16)))+((Ingresos!$I82*(1+D$18))*(Ingresos!$I41*(1+D$16)))+((Ingresos!$J82*(1+D$18))*(Ingresos!$J41*(1+D$16)))</f>
        <v>0</v>
      </c>
      <c r="E103" s="67">
        <f>((Ingresos!$G82*(1+E$18))*(Ingresos!$G41*(1+E$16)))+((Ingresos!$H82*(1+E$18))*(Ingresos!$H41*(1+E$16)))+((Ingresos!$I82*(1+E$18))*(Ingresos!$I41*(1+E$16)))+((Ingresos!$J82*(1+E$18))*(Ingresos!$J41*(1+E$16)))</f>
        <v>0</v>
      </c>
      <c r="F103" s="67">
        <f>((Ingresos!$G82*(1+F$18))*(Ingresos!$G41*(1+F$16)))+((Ingresos!$H82*(1+F$18))*(Ingresos!$H41*(1+F$16)))+((Ingresos!$I82*(1+F$18))*(Ingresos!$I41*(1+F$16)))+((Ingresos!$J82*(1+F$18))*(Ingresos!$J41*(1+F$16)))</f>
        <v>0</v>
      </c>
      <c r="G103" s="67">
        <f>((Ingresos!$G82*(1+G$18))*(Ingresos!$G41*(1+G$16)))+((Ingresos!$H82*(1+G$18))*(Ingresos!$H41*(1+G$16)))+((Ingresos!$I82*(1+G$18))*(Ingresos!$I41*(1+G$16)))+((Ingresos!$J82*(1+G$18))*(Ingresos!$J41*(1+G$16)))</f>
        <v>0</v>
      </c>
      <c r="H103" s="67">
        <f>((Ingresos!$G82*(1+H$18))*(Ingresos!$G41*(1+H$16)))+((Ingresos!$H82*(1+H$18))*(Ingresos!$H41*(1+H$16)))+((Ingresos!$I82*(1+H$18))*(Ingresos!$I41*(1+H$16)))+((Ingresos!$J82*(1+H$18))*(Ingresos!$J41*(1+H$16)))</f>
        <v>0</v>
      </c>
      <c r="I103" s="67">
        <f>((Ingresos!$G82*(1+I$18))*(Ingresos!$G41*(1+I$16)))+((Ingresos!$H82*(1+I$18))*(Ingresos!$H41*(1+I$16)))+((Ingresos!$I82*(1+I$18))*(Ingresos!$I41*(1+I$16)))+((Ingresos!$J82*(1+I$18))*(Ingresos!$J41*(1+I$16)))</f>
        <v>0</v>
      </c>
      <c r="J103" s="67">
        <f>((Ingresos!$G82*(1+J$18))*(Ingresos!$G41*(1+J$16)))+((Ingresos!$H82*(1+J$18))*(Ingresos!$H41*(1+J$16)))+((Ingresos!$I82*(1+J$18))*(Ingresos!$I41*(1+J$16)))+((Ingresos!$J82*(1+J$18))*(Ingresos!$J41*(1+J$16)))</f>
        <v>0</v>
      </c>
      <c r="K103" s="67">
        <f>((Ingresos!$G82*(1+K$18))*(Ingresos!$G41*(1+K$16)))+((Ingresos!$H82*(1+K$18))*(Ingresos!$H41*(1+K$16)))+((Ingresos!$I82*(1+K$18))*(Ingresos!$I41*(1+K$16)))+((Ingresos!$J82*(1+K$18))*(Ingresos!$J41*(1+K$16)))</f>
        <v>0</v>
      </c>
      <c r="L103" s="67">
        <f>((Ingresos!$G82*(1+L$18))*(Ingresos!$G41*(1+L$16)))+((Ingresos!$H82*(1+L$18))*(Ingresos!$H41*(1+L$16)))+((Ingresos!$I82*(1+L$18))*(Ingresos!$I41*(1+L$16)))+((Ingresos!$J82*(1+L$18))*(Ingresos!$J41*(1+L$16)))</f>
        <v>0</v>
      </c>
      <c r="M103" s="67">
        <f>((Ingresos!$G82*(1+M$18))*(Ingresos!$G41*(1+M$16)))+((Ingresos!$H82*(1+M$18))*(Ingresos!$H41*(1+M$16)))+((Ingresos!$I82*(1+M$18))*(Ingresos!$I41*(1+M$16)))+((Ingresos!$J82*(1+M$18))*(Ingresos!$J41*(1+M$16)))</f>
        <v>0</v>
      </c>
    </row>
    <row r="104" spans="1:13">
      <c r="A104" s="69" t="str">
        <f>Ingresos!$C$83</f>
        <v>No aplica</v>
      </c>
      <c r="B104" s="67">
        <f>((Ingresos!$G83*(1+B$18))*(Ingresos!$G42*(1+B$16)))+((Ingresos!$H83*(1+B$18))*(Ingresos!$H42*(1+B$16)))+((Ingresos!$I83*(1+B$18))*(Ingresos!$I42*(1+B$16)))+((Ingresos!$J83*(1+B$18))*(Ingresos!$J42*(1+B$16)))</f>
        <v>0</v>
      </c>
      <c r="C104" s="67">
        <f>((Ingresos!$G83*(1+C$18))*(Ingresos!$G42*(1+C$16)))+((Ingresos!$H83*(1+C$18))*(Ingresos!$H42*(1+C$16)))+((Ingresos!$I83*(1+C$18))*(Ingresos!$I42*(1+C$16)))+((Ingresos!$J83*(1+C$18))*(Ingresos!$J42*(1+C$16)))</f>
        <v>0</v>
      </c>
      <c r="D104" s="67">
        <f>((Ingresos!$G83*(1+D$18))*(Ingresos!$G42*(1+D$16)))+((Ingresos!$H83*(1+D$18))*(Ingresos!$H42*(1+D$16)))+((Ingresos!$I83*(1+D$18))*(Ingresos!$I42*(1+D$16)))+((Ingresos!$J83*(1+D$18))*(Ingresos!$J42*(1+D$16)))</f>
        <v>0</v>
      </c>
      <c r="E104" s="67">
        <f>((Ingresos!$G83*(1+E$18))*(Ingresos!$G42*(1+E$16)))+((Ingresos!$H83*(1+E$18))*(Ingresos!$H42*(1+E$16)))+((Ingresos!$I83*(1+E$18))*(Ingresos!$I42*(1+E$16)))+((Ingresos!$J83*(1+E$18))*(Ingresos!$J42*(1+E$16)))</f>
        <v>0</v>
      </c>
      <c r="F104" s="67">
        <f>((Ingresos!$G83*(1+F$18))*(Ingresos!$G42*(1+F$16)))+((Ingresos!$H83*(1+F$18))*(Ingresos!$H42*(1+F$16)))+((Ingresos!$I83*(1+F$18))*(Ingresos!$I42*(1+F$16)))+((Ingresos!$J83*(1+F$18))*(Ingresos!$J42*(1+F$16)))</f>
        <v>0</v>
      </c>
      <c r="G104" s="67">
        <f>((Ingresos!$G83*(1+G$18))*(Ingresos!$G42*(1+G$16)))+((Ingresos!$H83*(1+G$18))*(Ingresos!$H42*(1+G$16)))+((Ingresos!$I83*(1+G$18))*(Ingresos!$I42*(1+G$16)))+((Ingresos!$J83*(1+G$18))*(Ingresos!$J42*(1+G$16)))</f>
        <v>0</v>
      </c>
      <c r="H104" s="67">
        <f>((Ingresos!$G83*(1+H$18))*(Ingresos!$G42*(1+H$16)))+((Ingresos!$H83*(1+H$18))*(Ingresos!$H42*(1+H$16)))+((Ingresos!$I83*(1+H$18))*(Ingresos!$I42*(1+H$16)))+((Ingresos!$J83*(1+H$18))*(Ingresos!$J42*(1+H$16)))</f>
        <v>0</v>
      </c>
      <c r="I104" s="67">
        <f>((Ingresos!$G83*(1+I$18))*(Ingresos!$G42*(1+I$16)))+((Ingresos!$H83*(1+I$18))*(Ingresos!$H42*(1+I$16)))+((Ingresos!$I83*(1+I$18))*(Ingresos!$I42*(1+I$16)))+((Ingresos!$J83*(1+I$18))*(Ingresos!$J42*(1+I$16)))</f>
        <v>0</v>
      </c>
      <c r="J104" s="67">
        <f>((Ingresos!$G83*(1+J$18))*(Ingresos!$G42*(1+J$16)))+((Ingresos!$H83*(1+J$18))*(Ingresos!$H42*(1+J$16)))+((Ingresos!$I83*(1+J$18))*(Ingresos!$I42*(1+J$16)))+((Ingresos!$J83*(1+J$18))*(Ingresos!$J42*(1+J$16)))</f>
        <v>0</v>
      </c>
      <c r="K104" s="67">
        <f>((Ingresos!$G83*(1+K$18))*(Ingresos!$G42*(1+K$16)))+((Ingresos!$H83*(1+K$18))*(Ingresos!$H42*(1+K$16)))+((Ingresos!$I83*(1+K$18))*(Ingresos!$I42*(1+K$16)))+((Ingresos!$J83*(1+K$18))*(Ingresos!$J42*(1+K$16)))</f>
        <v>0</v>
      </c>
      <c r="L104" s="67">
        <f>((Ingresos!$G83*(1+L$18))*(Ingresos!$G42*(1+L$16)))+((Ingresos!$H83*(1+L$18))*(Ingresos!$H42*(1+L$16)))+((Ingresos!$I83*(1+L$18))*(Ingresos!$I42*(1+L$16)))+((Ingresos!$J83*(1+L$18))*(Ingresos!$J42*(1+L$16)))</f>
        <v>0</v>
      </c>
      <c r="M104" s="67">
        <f>((Ingresos!$G83*(1+M$18))*(Ingresos!$G42*(1+M$16)))+((Ingresos!$H83*(1+M$18))*(Ingresos!$H42*(1+M$16)))+((Ingresos!$I83*(1+M$18))*(Ingresos!$I42*(1+M$16)))+((Ingresos!$J83*(1+M$18))*(Ingresos!$J42*(1+M$16)))</f>
        <v>0</v>
      </c>
    </row>
    <row r="105" spans="1:13">
      <c r="A105" s="69" t="str">
        <f>Ingresos!$C$84</f>
        <v>No aplica</v>
      </c>
      <c r="B105" s="67">
        <f>((Ingresos!$G84*(1+B$18))*(Ingresos!$G43*(1+B$16)))+((Ingresos!$H84*(1+B$18))*(Ingresos!$H43*(1+B$16)))+((Ingresos!$I84*(1+B$18))*(Ingresos!$I43*(1+B$16)))+((Ingresos!$J84*(1+B$18))*(Ingresos!$J43*(1+B$16)))</f>
        <v>0</v>
      </c>
      <c r="C105" s="67">
        <f>((Ingresos!$G84*(1+C$18))*(Ingresos!$G43*(1+C$16)))+((Ingresos!$H84*(1+C$18))*(Ingresos!$H43*(1+C$16)))+((Ingresos!$I84*(1+C$18))*(Ingresos!$I43*(1+C$16)))+((Ingresos!$J84*(1+C$18))*(Ingresos!$J43*(1+C$16)))</f>
        <v>0</v>
      </c>
      <c r="D105" s="67">
        <f>((Ingresos!$G84*(1+D$18))*(Ingresos!$G43*(1+D$16)))+((Ingresos!$H84*(1+D$18))*(Ingresos!$H43*(1+D$16)))+((Ingresos!$I84*(1+D$18))*(Ingresos!$I43*(1+D$16)))+((Ingresos!$J84*(1+D$18))*(Ingresos!$J43*(1+D$16)))</f>
        <v>0</v>
      </c>
      <c r="E105" s="67">
        <f>((Ingresos!$G84*(1+E$18))*(Ingresos!$G43*(1+E$16)))+((Ingresos!$H84*(1+E$18))*(Ingresos!$H43*(1+E$16)))+((Ingresos!$I84*(1+E$18))*(Ingresos!$I43*(1+E$16)))+((Ingresos!$J84*(1+E$18))*(Ingresos!$J43*(1+E$16)))</f>
        <v>0</v>
      </c>
      <c r="F105" s="67">
        <f>((Ingresos!$G84*(1+F$18))*(Ingresos!$G43*(1+F$16)))+((Ingresos!$H84*(1+F$18))*(Ingresos!$H43*(1+F$16)))+((Ingresos!$I84*(1+F$18))*(Ingresos!$I43*(1+F$16)))+((Ingresos!$J84*(1+F$18))*(Ingresos!$J43*(1+F$16)))</f>
        <v>0</v>
      </c>
      <c r="G105" s="67">
        <f>((Ingresos!$G84*(1+G$18))*(Ingresos!$G43*(1+G$16)))+((Ingresos!$H84*(1+G$18))*(Ingresos!$H43*(1+G$16)))+((Ingresos!$I84*(1+G$18))*(Ingresos!$I43*(1+G$16)))+((Ingresos!$J84*(1+G$18))*(Ingresos!$J43*(1+G$16)))</f>
        <v>0</v>
      </c>
      <c r="H105" s="67">
        <f>((Ingresos!$G84*(1+H$18))*(Ingresos!$G43*(1+H$16)))+((Ingresos!$H84*(1+H$18))*(Ingresos!$H43*(1+H$16)))+((Ingresos!$I84*(1+H$18))*(Ingresos!$I43*(1+H$16)))+((Ingresos!$J84*(1+H$18))*(Ingresos!$J43*(1+H$16)))</f>
        <v>0</v>
      </c>
      <c r="I105" s="67">
        <f>((Ingresos!$G84*(1+I$18))*(Ingresos!$G43*(1+I$16)))+((Ingresos!$H84*(1+I$18))*(Ingresos!$H43*(1+I$16)))+((Ingresos!$I84*(1+I$18))*(Ingresos!$I43*(1+I$16)))+((Ingresos!$J84*(1+I$18))*(Ingresos!$J43*(1+I$16)))</f>
        <v>0</v>
      </c>
      <c r="J105" s="67">
        <f>((Ingresos!$G84*(1+J$18))*(Ingresos!$G43*(1+J$16)))+((Ingresos!$H84*(1+J$18))*(Ingresos!$H43*(1+J$16)))+((Ingresos!$I84*(1+J$18))*(Ingresos!$I43*(1+J$16)))+((Ingresos!$J84*(1+J$18))*(Ingresos!$J43*(1+J$16)))</f>
        <v>0</v>
      </c>
      <c r="K105" s="67">
        <f>((Ingresos!$G84*(1+K$18))*(Ingresos!$G43*(1+K$16)))+((Ingresos!$H84*(1+K$18))*(Ingresos!$H43*(1+K$16)))+((Ingresos!$I84*(1+K$18))*(Ingresos!$I43*(1+K$16)))+((Ingresos!$J84*(1+K$18))*(Ingresos!$J43*(1+K$16)))</f>
        <v>0</v>
      </c>
      <c r="L105" s="67">
        <f>((Ingresos!$G84*(1+L$18))*(Ingresos!$G43*(1+L$16)))+((Ingresos!$H84*(1+L$18))*(Ingresos!$H43*(1+L$16)))+((Ingresos!$I84*(1+L$18))*(Ingresos!$I43*(1+L$16)))+((Ingresos!$J84*(1+L$18))*(Ingresos!$J43*(1+L$16)))</f>
        <v>0</v>
      </c>
      <c r="M105" s="67">
        <f>((Ingresos!$G84*(1+M$18))*(Ingresos!$G43*(1+M$16)))+((Ingresos!$H84*(1+M$18))*(Ingresos!$H43*(1+M$16)))+((Ingresos!$I84*(1+M$18))*(Ingresos!$I43*(1+M$16)))+((Ingresos!$J84*(1+M$18))*(Ingresos!$J43*(1+M$16)))</f>
        <v>0</v>
      </c>
    </row>
    <row r="106" spans="1:13">
      <c r="A106" s="69" t="str">
        <f>Ingresos!$C$85</f>
        <v>No aplica</v>
      </c>
      <c r="B106" s="67">
        <f>((Ingresos!$G85*(1+B$18))*(Ingresos!$G44*(1+B$16)))+((Ingresos!$H85*(1+B$18))*(Ingresos!$H44*(1+B$16)))+((Ingresos!$I85*(1+B$18))*(Ingresos!$I44*(1+B$16)))+((Ingresos!$J85*(1+B$18))*(Ingresos!$J44*(1+B$16)))</f>
        <v>0</v>
      </c>
      <c r="C106" s="67">
        <f>((Ingresos!$G85*(1+C$18))*(Ingresos!$G44*(1+C$16)))+((Ingresos!$H85*(1+C$18))*(Ingresos!$H44*(1+C$16)))+((Ingresos!$I85*(1+C$18))*(Ingresos!$I44*(1+C$16)))+((Ingresos!$J85*(1+C$18))*(Ingresos!$J44*(1+C$16)))</f>
        <v>0</v>
      </c>
      <c r="D106" s="67">
        <f>((Ingresos!$G85*(1+D$18))*(Ingresos!$G44*(1+D$16)))+((Ingresos!$H85*(1+D$18))*(Ingresos!$H44*(1+D$16)))+((Ingresos!$I85*(1+D$18))*(Ingresos!$I44*(1+D$16)))+((Ingresos!$J85*(1+D$18))*(Ingresos!$J44*(1+D$16)))</f>
        <v>0</v>
      </c>
      <c r="E106" s="67">
        <f>((Ingresos!$G85*(1+E$18))*(Ingresos!$G44*(1+E$16)))+((Ingresos!$H85*(1+E$18))*(Ingresos!$H44*(1+E$16)))+((Ingresos!$I85*(1+E$18))*(Ingresos!$I44*(1+E$16)))+((Ingresos!$J85*(1+E$18))*(Ingresos!$J44*(1+E$16)))</f>
        <v>0</v>
      </c>
      <c r="F106" s="67">
        <f>((Ingresos!$G85*(1+F$18))*(Ingresos!$G44*(1+F$16)))+((Ingresos!$H85*(1+F$18))*(Ingresos!$H44*(1+F$16)))+((Ingresos!$I85*(1+F$18))*(Ingresos!$I44*(1+F$16)))+((Ingresos!$J85*(1+F$18))*(Ingresos!$J44*(1+F$16)))</f>
        <v>0</v>
      </c>
      <c r="G106" s="67">
        <f>((Ingresos!$G85*(1+G$18))*(Ingresos!$G44*(1+G$16)))+((Ingresos!$H85*(1+G$18))*(Ingresos!$H44*(1+G$16)))+((Ingresos!$I85*(1+G$18))*(Ingresos!$I44*(1+G$16)))+((Ingresos!$J85*(1+G$18))*(Ingresos!$J44*(1+G$16)))</f>
        <v>0</v>
      </c>
      <c r="H106" s="67">
        <f>((Ingresos!$G85*(1+H$18))*(Ingresos!$G44*(1+H$16)))+((Ingresos!$H85*(1+H$18))*(Ingresos!$H44*(1+H$16)))+((Ingresos!$I85*(1+H$18))*(Ingresos!$I44*(1+H$16)))+((Ingresos!$J85*(1+H$18))*(Ingresos!$J44*(1+H$16)))</f>
        <v>0</v>
      </c>
      <c r="I106" s="67">
        <f>((Ingresos!$G85*(1+I$18))*(Ingresos!$G44*(1+I$16)))+((Ingresos!$H85*(1+I$18))*(Ingresos!$H44*(1+I$16)))+((Ingresos!$I85*(1+I$18))*(Ingresos!$I44*(1+I$16)))+((Ingresos!$J85*(1+I$18))*(Ingresos!$J44*(1+I$16)))</f>
        <v>0</v>
      </c>
      <c r="J106" s="67">
        <f>((Ingresos!$G85*(1+J$18))*(Ingresos!$G44*(1+J$16)))+((Ingresos!$H85*(1+J$18))*(Ingresos!$H44*(1+J$16)))+((Ingresos!$I85*(1+J$18))*(Ingresos!$I44*(1+J$16)))+((Ingresos!$J85*(1+J$18))*(Ingresos!$J44*(1+J$16)))</f>
        <v>0</v>
      </c>
      <c r="K106" s="67">
        <f>((Ingresos!$G85*(1+K$18))*(Ingresos!$G44*(1+K$16)))+((Ingresos!$H85*(1+K$18))*(Ingresos!$H44*(1+K$16)))+((Ingresos!$I85*(1+K$18))*(Ingresos!$I44*(1+K$16)))+((Ingresos!$J85*(1+K$18))*(Ingresos!$J44*(1+K$16)))</f>
        <v>0</v>
      </c>
      <c r="L106" s="67">
        <f>((Ingresos!$G85*(1+L$18))*(Ingresos!$G44*(1+L$16)))+((Ingresos!$H85*(1+L$18))*(Ingresos!$H44*(1+L$16)))+((Ingresos!$I85*(1+L$18))*(Ingresos!$I44*(1+L$16)))+((Ingresos!$J85*(1+L$18))*(Ingresos!$J44*(1+L$16)))</f>
        <v>0</v>
      </c>
      <c r="M106" s="67">
        <f>((Ingresos!$G85*(1+M$18))*(Ingresos!$G44*(1+M$16)))+((Ingresos!$H85*(1+M$18))*(Ingresos!$H44*(1+M$16)))+((Ingresos!$I85*(1+M$18))*(Ingresos!$I44*(1+M$16)))+((Ingresos!$J85*(1+M$18))*(Ingresos!$J44*(1+M$16)))</f>
        <v>0</v>
      </c>
    </row>
    <row r="107" spans="1:13">
      <c r="A107" s="69" t="str">
        <f>Ingresos!$C$86</f>
        <v>No aplica</v>
      </c>
      <c r="B107" s="67">
        <f>((Ingresos!$G86*(1+B$18))*(Ingresos!$G45*(1+B$16)))+((Ingresos!$H86*(1+B$18))*(Ingresos!$H45*(1+B$16)))+((Ingresos!$I86*(1+B$18))*(Ingresos!$I45*(1+B$16)))+((Ingresos!$J86*(1+B$18))*(Ingresos!$J45*(1+B$16)))</f>
        <v>0</v>
      </c>
      <c r="C107" s="67">
        <f>((Ingresos!$G86*(1+C$18))*(Ingresos!$G45*(1+C$16)))+((Ingresos!$H86*(1+C$18))*(Ingresos!$H45*(1+C$16)))+((Ingresos!$I86*(1+C$18))*(Ingresos!$I45*(1+C$16)))+((Ingresos!$J86*(1+C$18))*(Ingresos!$J45*(1+C$16)))</f>
        <v>0</v>
      </c>
      <c r="D107" s="67">
        <f>((Ingresos!$G86*(1+D$18))*(Ingresos!$G45*(1+D$16)))+((Ingresos!$H86*(1+D$18))*(Ingresos!$H45*(1+D$16)))+((Ingresos!$I86*(1+D$18))*(Ingresos!$I45*(1+D$16)))+((Ingresos!$J86*(1+D$18))*(Ingresos!$J45*(1+D$16)))</f>
        <v>0</v>
      </c>
      <c r="E107" s="67">
        <f>((Ingresos!$G86*(1+E$18))*(Ingresos!$G45*(1+E$16)))+((Ingresos!$H86*(1+E$18))*(Ingresos!$H45*(1+E$16)))+((Ingresos!$I86*(1+E$18))*(Ingresos!$I45*(1+E$16)))+((Ingresos!$J86*(1+E$18))*(Ingresos!$J45*(1+E$16)))</f>
        <v>0</v>
      </c>
      <c r="F107" s="67">
        <f>((Ingresos!$G86*(1+F$18))*(Ingresos!$G45*(1+F$16)))+((Ingresos!$H86*(1+F$18))*(Ingresos!$H45*(1+F$16)))+((Ingresos!$I86*(1+F$18))*(Ingresos!$I45*(1+F$16)))+((Ingresos!$J86*(1+F$18))*(Ingresos!$J45*(1+F$16)))</f>
        <v>0</v>
      </c>
      <c r="G107" s="67">
        <f>((Ingresos!$G86*(1+G$18))*(Ingresos!$G45*(1+G$16)))+((Ingresos!$H86*(1+G$18))*(Ingresos!$H45*(1+G$16)))+((Ingresos!$I86*(1+G$18))*(Ingresos!$I45*(1+G$16)))+((Ingresos!$J86*(1+G$18))*(Ingresos!$J45*(1+G$16)))</f>
        <v>0</v>
      </c>
      <c r="H107" s="67">
        <f>((Ingresos!$G86*(1+H$18))*(Ingresos!$G45*(1+H$16)))+((Ingresos!$H86*(1+H$18))*(Ingresos!$H45*(1+H$16)))+((Ingresos!$I86*(1+H$18))*(Ingresos!$I45*(1+H$16)))+((Ingresos!$J86*(1+H$18))*(Ingresos!$J45*(1+H$16)))</f>
        <v>0</v>
      </c>
      <c r="I107" s="67">
        <f>((Ingresos!$G86*(1+I$18))*(Ingresos!$G45*(1+I$16)))+((Ingresos!$H86*(1+I$18))*(Ingresos!$H45*(1+I$16)))+((Ingresos!$I86*(1+I$18))*(Ingresos!$I45*(1+I$16)))+((Ingresos!$J86*(1+I$18))*(Ingresos!$J45*(1+I$16)))</f>
        <v>0</v>
      </c>
      <c r="J107" s="67">
        <f>((Ingresos!$G86*(1+J$18))*(Ingresos!$G45*(1+J$16)))+((Ingresos!$H86*(1+J$18))*(Ingresos!$H45*(1+J$16)))+((Ingresos!$I86*(1+J$18))*(Ingresos!$I45*(1+J$16)))+((Ingresos!$J86*(1+J$18))*(Ingresos!$J45*(1+J$16)))</f>
        <v>0</v>
      </c>
      <c r="K107" s="67">
        <f>((Ingresos!$G86*(1+K$18))*(Ingresos!$G45*(1+K$16)))+((Ingresos!$H86*(1+K$18))*(Ingresos!$H45*(1+K$16)))+((Ingresos!$I86*(1+K$18))*(Ingresos!$I45*(1+K$16)))+((Ingresos!$J86*(1+K$18))*(Ingresos!$J45*(1+K$16)))</f>
        <v>0</v>
      </c>
      <c r="L107" s="67">
        <f>((Ingresos!$G86*(1+L$18))*(Ingresos!$G45*(1+L$16)))+((Ingresos!$H86*(1+L$18))*(Ingresos!$H45*(1+L$16)))+((Ingresos!$I86*(1+L$18))*(Ingresos!$I45*(1+L$16)))+((Ingresos!$J86*(1+L$18))*(Ingresos!$J45*(1+L$16)))</f>
        <v>0</v>
      </c>
      <c r="M107" s="67">
        <f>((Ingresos!$G86*(1+M$18))*(Ingresos!$G45*(1+M$16)))+((Ingresos!$H86*(1+M$18))*(Ingresos!$H45*(1+M$16)))+((Ingresos!$I86*(1+M$18))*(Ingresos!$I45*(1+M$16)))+((Ingresos!$J86*(1+M$18))*(Ingresos!$J45*(1+M$16)))</f>
        <v>0</v>
      </c>
    </row>
    <row r="108" spans="1:13">
      <c r="A108" s="69" t="str">
        <f>Ingresos!$C$87</f>
        <v>No aplica</v>
      </c>
      <c r="B108" s="67">
        <f>((Ingresos!$G87*(1+B$18))*(Ingresos!$G46*(1+B$16)))+((Ingresos!$H87*(1+B$18))*(Ingresos!$H46*(1+B$16)))+((Ingresos!$I87*(1+B$18))*(Ingresos!$I46*(1+B$16)))+((Ingresos!$J87*(1+B$18))*(Ingresos!$J46*(1+B$16)))</f>
        <v>0</v>
      </c>
      <c r="C108" s="67">
        <f>((Ingresos!$G87*(1+C$18))*(Ingresos!$G46*(1+C$16)))+((Ingresos!$H87*(1+C$18))*(Ingresos!$H46*(1+C$16)))+((Ingresos!$I87*(1+C$18))*(Ingresos!$I46*(1+C$16)))+((Ingresos!$J87*(1+C$18))*(Ingresos!$J46*(1+C$16)))</f>
        <v>0</v>
      </c>
      <c r="D108" s="67">
        <f>((Ingresos!$G87*(1+D$18))*(Ingresos!$G46*(1+D$16)))+((Ingresos!$H87*(1+D$18))*(Ingresos!$H46*(1+D$16)))+((Ingresos!$I87*(1+D$18))*(Ingresos!$I46*(1+D$16)))+((Ingresos!$J87*(1+D$18))*(Ingresos!$J46*(1+D$16)))</f>
        <v>0</v>
      </c>
      <c r="E108" s="67">
        <f>((Ingresos!$G87*(1+E$18))*(Ingresos!$G46*(1+E$16)))+((Ingresos!$H87*(1+E$18))*(Ingresos!$H46*(1+E$16)))+((Ingresos!$I87*(1+E$18))*(Ingresos!$I46*(1+E$16)))+((Ingresos!$J87*(1+E$18))*(Ingresos!$J46*(1+E$16)))</f>
        <v>0</v>
      </c>
      <c r="F108" s="67">
        <f>((Ingresos!$G87*(1+F$18))*(Ingresos!$G46*(1+F$16)))+((Ingresos!$H87*(1+F$18))*(Ingresos!$H46*(1+F$16)))+((Ingresos!$I87*(1+F$18))*(Ingresos!$I46*(1+F$16)))+((Ingresos!$J87*(1+F$18))*(Ingresos!$J46*(1+F$16)))</f>
        <v>0</v>
      </c>
      <c r="G108" s="67">
        <f>((Ingresos!$G87*(1+G$18))*(Ingresos!$G46*(1+G$16)))+((Ingresos!$H87*(1+G$18))*(Ingresos!$H46*(1+G$16)))+((Ingresos!$I87*(1+G$18))*(Ingresos!$I46*(1+G$16)))+((Ingresos!$J87*(1+G$18))*(Ingresos!$J46*(1+G$16)))</f>
        <v>0</v>
      </c>
      <c r="H108" s="67">
        <f>((Ingresos!$G87*(1+H$18))*(Ingresos!$G46*(1+H$16)))+((Ingresos!$H87*(1+H$18))*(Ingresos!$H46*(1+H$16)))+((Ingresos!$I87*(1+H$18))*(Ingresos!$I46*(1+H$16)))+((Ingresos!$J87*(1+H$18))*(Ingresos!$J46*(1+H$16)))</f>
        <v>0</v>
      </c>
      <c r="I108" s="67">
        <f>((Ingresos!$G87*(1+I$18))*(Ingresos!$G46*(1+I$16)))+((Ingresos!$H87*(1+I$18))*(Ingresos!$H46*(1+I$16)))+((Ingresos!$I87*(1+I$18))*(Ingresos!$I46*(1+I$16)))+((Ingresos!$J87*(1+I$18))*(Ingresos!$J46*(1+I$16)))</f>
        <v>0</v>
      </c>
      <c r="J108" s="67">
        <f>((Ingresos!$G87*(1+J$18))*(Ingresos!$G46*(1+J$16)))+((Ingresos!$H87*(1+J$18))*(Ingresos!$H46*(1+J$16)))+((Ingresos!$I87*(1+J$18))*(Ingresos!$I46*(1+J$16)))+((Ingresos!$J87*(1+J$18))*(Ingresos!$J46*(1+J$16)))</f>
        <v>0</v>
      </c>
      <c r="K108" s="67">
        <f>((Ingresos!$G87*(1+K$18))*(Ingresos!$G46*(1+K$16)))+((Ingresos!$H87*(1+K$18))*(Ingresos!$H46*(1+K$16)))+((Ingresos!$I87*(1+K$18))*(Ingresos!$I46*(1+K$16)))+((Ingresos!$J87*(1+K$18))*(Ingresos!$J46*(1+K$16)))</f>
        <v>0</v>
      </c>
      <c r="L108" s="67">
        <f>((Ingresos!$G87*(1+L$18))*(Ingresos!$G46*(1+L$16)))+((Ingresos!$H87*(1+L$18))*(Ingresos!$H46*(1+L$16)))+((Ingresos!$I87*(1+L$18))*(Ingresos!$I46*(1+L$16)))+((Ingresos!$J87*(1+L$18))*(Ingresos!$J46*(1+L$16)))</f>
        <v>0</v>
      </c>
      <c r="M108" s="67">
        <f>((Ingresos!$G87*(1+M$18))*(Ingresos!$G46*(1+M$16)))+((Ingresos!$H87*(1+M$18))*(Ingresos!$H46*(1+M$16)))+((Ingresos!$I87*(1+M$18))*(Ingresos!$I46*(1+M$16)))+((Ingresos!$J87*(1+M$18))*(Ingresos!$J46*(1+M$16)))</f>
        <v>0</v>
      </c>
    </row>
    <row r="109" spans="1:13" s="79" customFormat="1" ht="10.5">
      <c r="A109" s="77" t="s">
        <v>136</v>
      </c>
      <c r="B109" s="78">
        <f t="shared" ref="B109:M109" si="19">SUM(B99:B108)</f>
        <v>0</v>
      </c>
      <c r="C109" s="78">
        <f t="shared" si="19"/>
        <v>0</v>
      </c>
      <c r="D109" s="78">
        <f t="shared" si="19"/>
        <v>0</v>
      </c>
      <c r="E109" s="78">
        <f t="shared" si="19"/>
        <v>0</v>
      </c>
      <c r="F109" s="78">
        <f t="shared" si="19"/>
        <v>0</v>
      </c>
      <c r="G109" s="78">
        <f t="shared" si="19"/>
        <v>0</v>
      </c>
      <c r="H109" s="78">
        <f t="shared" si="19"/>
        <v>0</v>
      </c>
      <c r="I109" s="78">
        <f t="shared" si="19"/>
        <v>0</v>
      </c>
      <c r="J109" s="78">
        <f t="shared" si="19"/>
        <v>0</v>
      </c>
      <c r="K109" s="78">
        <f t="shared" si="19"/>
        <v>0</v>
      </c>
      <c r="L109" s="78">
        <f t="shared" si="19"/>
        <v>0</v>
      </c>
      <c r="M109" s="78">
        <f t="shared" si="19"/>
        <v>0</v>
      </c>
    </row>
    <row r="110" spans="1:13">
      <c r="A110" s="69" t="str">
        <f>Ingresos!$C$90</f>
        <v>Servicio 1</v>
      </c>
      <c r="B110" s="67">
        <f>((Ingresos!$G90*(1+B$18))*(Ingresos!$G49*(1+B$16)))+((Ingresos!$H90*(1+B$18))*(Ingresos!$H49*(1+B$16)))+((Ingresos!$I90*(1+B$18))*(Ingresos!$I49*(1+B$16)))+((Ingresos!$J90*(1+B$18))*(Ingresos!$J49*(1+B$16)))</f>
        <v>0</v>
      </c>
      <c r="C110" s="67">
        <f>((Ingresos!$G90*(1+C$18))*(Ingresos!$G49*(1+C$16)))+((Ingresos!$H90*(1+C$18))*(Ingresos!$H49*(1+C$16)))+((Ingresos!$I90*(1+C$18))*(Ingresos!$I49*(1+C$16)))+((Ingresos!$J90*(1+C$18))*(Ingresos!$J49*(1+C$16)))</f>
        <v>0</v>
      </c>
      <c r="D110" s="67">
        <f>((Ingresos!$G90*(1+D$18))*(Ingresos!$G49*(1+D$16)))+((Ingresos!$H90*(1+D$18))*(Ingresos!$H49*(1+D$16)))+((Ingresos!$I90*(1+D$18))*(Ingresos!$I49*(1+D$16)))+((Ingresos!$J90*(1+D$18))*(Ingresos!$J49*(1+D$16)))</f>
        <v>0</v>
      </c>
      <c r="E110" s="67">
        <f>((Ingresos!$G90*(1+E$18))*(Ingresos!$G49*(1+E$16)))+((Ingresos!$H90*(1+E$18))*(Ingresos!$H49*(1+E$16)))+((Ingresos!$I90*(1+E$18))*(Ingresos!$I49*(1+E$16)))+((Ingresos!$J90*(1+E$18))*(Ingresos!$J49*(1+E$16)))</f>
        <v>0</v>
      </c>
      <c r="F110" s="67">
        <f>((Ingresos!$G90*(1+F$18))*(Ingresos!$G49*(1+F$16)))+((Ingresos!$H90*(1+F$18))*(Ingresos!$H49*(1+F$16)))+((Ingresos!$I90*(1+F$18))*(Ingresos!$I49*(1+F$16)))+((Ingresos!$J90*(1+F$18))*(Ingresos!$J49*(1+F$16)))</f>
        <v>0</v>
      </c>
      <c r="G110" s="67">
        <f>((Ingresos!$G90*(1+G$18))*(Ingresos!$G49*(1+G$16)))+((Ingresos!$H90*(1+G$18))*(Ingresos!$H49*(1+G$16)))+((Ingresos!$I90*(1+G$18))*(Ingresos!$I49*(1+G$16)))+((Ingresos!$J90*(1+G$18))*(Ingresos!$J49*(1+G$16)))</f>
        <v>0</v>
      </c>
      <c r="H110" s="67">
        <f>((Ingresos!$G90*(1+H$18))*(Ingresos!$G49*(1+H$16)))+((Ingresos!$H90*(1+H$18))*(Ingresos!$H49*(1+H$16)))+((Ingresos!$I90*(1+H$18))*(Ingresos!$I49*(1+H$16)))+((Ingresos!$J90*(1+H$18))*(Ingresos!$J49*(1+H$16)))</f>
        <v>0</v>
      </c>
      <c r="I110" s="67">
        <f>((Ingresos!$G90*(1+I$18))*(Ingresos!$G49*(1+I$16)))+((Ingresos!$H90*(1+I$18))*(Ingresos!$H49*(1+I$16)))+((Ingresos!$I90*(1+I$18))*(Ingresos!$I49*(1+I$16)))+((Ingresos!$J90*(1+I$18))*(Ingresos!$J49*(1+I$16)))</f>
        <v>0</v>
      </c>
      <c r="J110" s="67">
        <f>((Ingresos!$G90*(1+J$18))*(Ingresos!$G49*(1+J$16)))+((Ingresos!$H90*(1+J$18))*(Ingresos!$H49*(1+J$16)))+((Ingresos!$I90*(1+J$18))*(Ingresos!$I49*(1+J$16)))+((Ingresos!$J90*(1+J$18))*(Ingresos!$J49*(1+J$16)))</f>
        <v>0</v>
      </c>
      <c r="K110" s="67">
        <f>((Ingresos!$G90*(1+K$18))*(Ingresos!$G49*(1+K$16)))+((Ingresos!$H90*(1+K$18))*(Ingresos!$H49*(1+K$16)))+((Ingresos!$I90*(1+K$18))*(Ingresos!$I49*(1+K$16)))+((Ingresos!$J90*(1+K$18))*(Ingresos!$J49*(1+K$16)))</f>
        <v>0</v>
      </c>
      <c r="L110" s="67">
        <f>((Ingresos!$G90*(1+L$18))*(Ingresos!$G49*(1+L$16)))+((Ingresos!$H90*(1+L$18))*(Ingresos!$H49*(1+L$16)))+((Ingresos!$I90*(1+L$18))*(Ingresos!$I49*(1+L$16)))+((Ingresos!$J90*(1+L$18))*(Ingresos!$J49*(1+L$16)))</f>
        <v>0</v>
      </c>
      <c r="M110" s="67">
        <f>((Ingresos!$G90*(1+M$18))*(Ingresos!$G49*(1+M$16)))+((Ingresos!$H90*(1+M$18))*(Ingresos!$H49*(1+M$16)))+((Ingresos!$I90*(1+M$18))*(Ingresos!$I49*(1+M$16)))+((Ingresos!$J90*(1+M$18))*(Ingresos!$J49*(1+M$16)))</f>
        <v>0</v>
      </c>
    </row>
    <row r="111" spans="1:13">
      <c r="A111" s="69" t="str">
        <f>Ingresos!$C$91</f>
        <v>No aplica</v>
      </c>
      <c r="B111" s="67">
        <f>((Ingresos!$G91*(1+B$18))*(Ingresos!$G50*(1+B$16)))+((Ingresos!$H91*(1+B$18))*(Ingresos!$H50*(1+B$16)))+((Ingresos!$I91*(1+B$18))*(Ingresos!$I50*(1+B$16)))+((Ingresos!$J91*(1+B$18))*(Ingresos!$J50*(1+B$16)))</f>
        <v>0</v>
      </c>
      <c r="C111" s="67">
        <f>((Ingresos!$G91*(1+C$18))*(Ingresos!$G50*(1+C$16)))+((Ingresos!$H91*(1+C$18))*(Ingresos!$H50*(1+C$16)))+((Ingresos!$I91*(1+C$18))*(Ingresos!$I50*(1+C$16)))+((Ingresos!$J91*(1+C$18))*(Ingresos!$J50*(1+C$16)))</f>
        <v>0</v>
      </c>
      <c r="D111" s="67">
        <f>((Ingresos!$G91*(1+D$18))*(Ingresos!$G50*(1+D$16)))+((Ingresos!$H91*(1+D$18))*(Ingresos!$H50*(1+D$16)))+((Ingresos!$I91*(1+D$18))*(Ingresos!$I50*(1+D$16)))+((Ingresos!$J91*(1+D$18))*(Ingresos!$J50*(1+D$16)))</f>
        <v>0</v>
      </c>
      <c r="E111" s="67">
        <f>((Ingresos!$G91*(1+E$18))*(Ingresos!$G50*(1+E$16)))+((Ingresos!$H91*(1+E$18))*(Ingresos!$H50*(1+E$16)))+((Ingresos!$I91*(1+E$18))*(Ingresos!$I50*(1+E$16)))+((Ingresos!$J91*(1+E$18))*(Ingresos!$J50*(1+E$16)))</f>
        <v>0</v>
      </c>
      <c r="F111" s="67">
        <f>((Ingresos!$G91*(1+F$18))*(Ingresos!$G50*(1+F$16)))+((Ingresos!$H91*(1+F$18))*(Ingresos!$H50*(1+F$16)))+((Ingresos!$I91*(1+F$18))*(Ingresos!$I50*(1+F$16)))+((Ingresos!$J91*(1+F$18))*(Ingresos!$J50*(1+F$16)))</f>
        <v>0</v>
      </c>
      <c r="G111" s="67">
        <f>((Ingresos!$G91*(1+G$18))*(Ingresos!$G50*(1+G$16)))+((Ingresos!$H91*(1+G$18))*(Ingresos!$H50*(1+G$16)))+((Ingresos!$I91*(1+G$18))*(Ingresos!$I50*(1+G$16)))+((Ingresos!$J91*(1+G$18))*(Ingresos!$J50*(1+G$16)))</f>
        <v>0</v>
      </c>
      <c r="H111" s="67">
        <f>((Ingresos!$G91*(1+H$18))*(Ingresos!$G50*(1+H$16)))+((Ingresos!$H91*(1+H$18))*(Ingresos!$H50*(1+H$16)))+((Ingresos!$I91*(1+H$18))*(Ingresos!$I50*(1+H$16)))+((Ingresos!$J91*(1+H$18))*(Ingresos!$J50*(1+H$16)))</f>
        <v>0</v>
      </c>
      <c r="I111" s="67">
        <f>((Ingresos!$G91*(1+I$18))*(Ingresos!$G50*(1+I$16)))+((Ingresos!$H91*(1+I$18))*(Ingresos!$H50*(1+I$16)))+((Ingresos!$I91*(1+I$18))*(Ingresos!$I50*(1+I$16)))+((Ingresos!$J91*(1+I$18))*(Ingresos!$J50*(1+I$16)))</f>
        <v>0</v>
      </c>
      <c r="J111" s="67">
        <f>((Ingresos!$G91*(1+J$18))*(Ingresos!$G50*(1+J$16)))+((Ingresos!$H91*(1+J$18))*(Ingresos!$H50*(1+J$16)))+((Ingresos!$I91*(1+J$18))*(Ingresos!$I50*(1+J$16)))+((Ingresos!$J91*(1+J$18))*(Ingresos!$J50*(1+J$16)))</f>
        <v>0</v>
      </c>
      <c r="K111" s="67">
        <f>((Ingresos!$G91*(1+K$18))*(Ingresos!$G50*(1+K$16)))+((Ingresos!$H91*(1+K$18))*(Ingresos!$H50*(1+K$16)))+((Ingresos!$I91*(1+K$18))*(Ingresos!$I50*(1+K$16)))+((Ingresos!$J91*(1+K$18))*(Ingresos!$J50*(1+K$16)))</f>
        <v>0</v>
      </c>
      <c r="L111" s="67">
        <f>((Ingresos!$G91*(1+L$18))*(Ingresos!$G50*(1+L$16)))+((Ingresos!$H91*(1+L$18))*(Ingresos!$H50*(1+L$16)))+((Ingresos!$I91*(1+L$18))*(Ingresos!$I50*(1+L$16)))+((Ingresos!$J91*(1+L$18))*(Ingresos!$J50*(1+L$16)))</f>
        <v>0</v>
      </c>
      <c r="M111" s="67">
        <f>((Ingresos!$G91*(1+M$18))*(Ingresos!$G50*(1+M$16)))+((Ingresos!$H91*(1+M$18))*(Ingresos!$H50*(1+M$16)))+((Ingresos!$I91*(1+M$18))*(Ingresos!$I50*(1+M$16)))+((Ingresos!$J91*(1+M$18))*(Ingresos!$J50*(1+M$16)))</f>
        <v>0</v>
      </c>
    </row>
    <row r="112" spans="1:13">
      <c r="A112" s="69" t="str">
        <f>Ingresos!$C$92</f>
        <v>No aplica</v>
      </c>
      <c r="B112" s="67">
        <f>((Ingresos!$G92*(1+B$18))*(Ingresos!$G51*(1+B$16)))+((Ingresos!$H92*(1+B$18))*(Ingresos!$H51*(1+B$16)))+((Ingresos!$I92*(1+B$18))*(Ingresos!$I51*(1+B$16)))+((Ingresos!$J92*(1+B$18))*(Ingresos!$J51*(1+B$16)))</f>
        <v>0</v>
      </c>
      <c r="C112" s="67">
        <f>((Ingresos!$G92*(1+C$18))*(Ingresos!$G51*(1+C$16)))+((Ingresos!$H92*(1+C$18))*(Ingresos!$H51*(1+C$16)))+((Ingresos!$I92*(1+C$18))*(Ingresos!$I51*(1+C$16)))+((Ingresos!$J92*(1+C$18))*(Ingresos!$J51*(1+C$16)))</f>
        <v>0</v>
      </c>
      <c r="D112" s="67">
        <f>((Ingresos!$G92*(1+D$18))*(Ingresos!$G51*(1+D$16)))+((Ingresos!$H92*(1+D$18))*(Ingresos!$H51*(1+D$16)))+((Ingresos!$I92*(1+D$18))*(Ingresos!$I51*(1+D$16)))+((Ingresos!$J92*(1+D$18))*(Ingresos!$J51*(1+D$16)))</f>
        <v>0</v>
      </c>
      <c r="E112" s="67">
        <f>((Ingresos!$G92*(1+E$18))*(Ingresos!$G51*(1+E$16)))+((Ingresos!$H92*(1+E$18))*(Ingresos!$H51*(1+E$16)))+((Ingresos!$I92*(1+E$18))*(Ingresos!$I51*(1+E$16)))+((Ingresos!$J92*(1+E$18))*(Ingresos!$J51*(1+E$16)))</f>
        <v>0</v>
      </c>
      <c r="F112" s="67">
        <f>((Ingresos!$G92*(1+F$18))*(Ingresos!$G51*(1+F$16)))+((Ingresos!$H92*(1+F$18))*(Ingresos!$H51*(1+F$16)))+((Ingresos!$I92*(1+F$18))*(Ingresos!$I51*(1+F$16)))+((Ingresos!$J92*(1+F$18))*(Ingresos!$J51*(1+F$16)))</f>
        <v>0</v>
      </c>
      <c r="G112" s="67">
        <f>((Ingresos!$G92*(1+G$18))*(Ingresos!$G51*(1+G$16)))+((Ingresos!$H92*(1+G$18))*(Ingresos!$H51*(1+G$16)))+((Ingresos!$I92*(1+G$18))*(Ingresos!$I51*(1+G$16)))+((Ingresos!$J92*(1+G$18))*(Ingresos!$J51*(1+G$16)))</f>
        <v>0</v>
      </c>
      <c r="H112" s="67">
        <f>((Ingresos!$G92*(1+H$18))*(Ingresos!$G51*(1+H$16)))+((Ingresos!$H92*(1+H$18))*(Ingresos!$H51*(1+H$16)))+((Ingresos!$I92*(1+H$18))*(Ingresos!$I51*(1+H$16)))+((Ingresos!$J92*(1+H$18))*(Ingresos!$J51*(1+H$16)))</f>
        <v>0</v>
      </c>
      <c r="I112" s="67">
        <f>((Ingresos!$G92*(1+I$18))*(Ingresos!$G51*(1+I$16)))+((Ingresos!$H92*(1+I$18))*(Ingresos!$H51*(1+I$16)))+((Ingresos!$I92*(1+I$18))*(Ingresos!$I51*(1+I$16)))+((Ingresos!$J92*(1+I$18))*(Ingresos!$J51*(1+I$16)))</f>
        <v>0</v>
      </c>
      <c r="J112" s="67">
        <f>((Ingresos!$G92*(1+J$18))*(Ingresos!$G51*(1+J$16)))+((Ingresos!$H92*(1+J$18))*(Ingresos!$H51*(1+J$16)))+((Ingresos!$I92*(1+J$18))*(Ingresos!$I51*(1+J$16)))+((Ingresos!$J92*(1+J$18))*(Ingresos!$J51*(1+J$16)))</f>
        <v>0</v>
      </c>
      <c r="K112" s="67">
        <f>((Ingresos!$G92*(1+K$18))*(Ingresos!$G51*(1+K$16)))+((Ingresos!$H92*(1+K$18))*(Ingresos!$H51*(1+K$16)))+((Ingresos!$I92*(1+K$18))*(Ingresos!$I51*(1+K$16)))+((Ingresos!$J92*(1+K$18))*(Ingresos!$J51*(1+K$16)))</f>
        <v>0</v>
      </c>
      <c r="L112" s="67">
        <f>((Ingresos!$G92*(1+L$18))*(Ingresos!$G51*(1+L$16)))+((Ingresos!$H92*(1+L$18))*(Ingresos!$H51*(1+L$16)))+((Ingresos!$I92*(1+L$18))*(Ingresos!$I51*(1+L$16)))+((Ingresos!$J92*(1+L$18))*(Ingresos!$J51*(1+L$16)))</f>
        <v>0</v>
      </c>
      <c r="M112" s="67">
        <f>((Ingresos!$G92*(1+M$18))*(Ingresos!$G51*(1+M$16)))+((Ingresos!$H92*(1+M$18))*(Ingresos!$H51*(1+M$16)))+((Ingresos!$I92*(1+M$18))*(Ingresos!$I51*(1+M$16)))+((Ingresos!$J92*(1+M$18))*(Ingresos!$J51*(1+M$16)))</f>
        <v>0</v>
      </c>
    </row>
    <row r="113" spans="1:13">
      <c r="A113" s="69" t="str">
        <f>Ingresos!$C$93</f>
        <v>No aplica</v>
      </c>
      <c r="B113" s="67">
        <f>((Ingresos!$G93*(1+B$18))*(Ingresos!$G52*(1+B$16)))+((Ingresos!$H93*(1+B$18))*(Ingresos!$H52*(1+B$16)))+((Ingresos!$I93*(1+B$18))*(Ingresos!$I52*(1+B$16)))+((Ingresos!$J93*(1+B$18))*(Ingresos!$J52*(1+B$16)))</f>
        <v>0</v>
      </c>
      <c r="C113" s="67">
        <f>((Ingresos!$G93*(1+C$18))*(Ingresos!$G52*(1+C$16)))+((Ingresos!$H93*(1+C$18))*(Ingresos!$H52*(1+C$16)))+((Ingresos!$I93*(1+C$18))*(Ingresos!$I52*(1+C$16)))+((Ingresos!$J93*(1+C$18))*(Ingresos!$J52*(1+C$16)))</f>
        <v>0</v>
      </c>
      <c r="D113" s="67">
        <f>((Ingresos!$G93*(1+D$18))*(Ingresos!$G52*(1+D$16)))+((Ingresos!$H93*(1+D$18))*(Ingresos!$H52*(1+D$16)))+((Ingresos!$I93*(1+D$18))*(Ingresos!$I52*(1+D$16)))+((Ingresos!$J93*(1+D$18))*(Ingresos!$J52*(1+D$16)))</f>
        <v>0</v>
      </c>
      <c r="E113" s="67">
        <f>((Ingresos!$G93*(1+E$18))*(Ingresos!$G52*(1+E$16)))+((Ingresos!$H93*(1+E$18))*(Ingresos!$H52*(1+E$16)))+((Ingresos!$I93*(1+E$18))*(Ingresos!$I52*(1+E$16)))+((Ingresos!$J93*(1+E$18))*(Ingresos!$J52*(1+E$16)))</f>
        <v>0</v>
      </c>
      <c r="F113" s="67">
        <f>((Ingresos!$G93*(1+F$18))*(Ingresos!$G52*(1+F$16)))+((Ingresos!$H93*(1+F$18))*(Ingresos!$H52*(1+F$16)))+((Ingresos!$I93*(1+F$18))*(Ingresos!$I52*(1+F$16)))+((Ingresos!$J93*(1+F$18))*(Ingresos!$J52*(1+F$16)))</f>
        <v>0</v>
      </c>
      <c r="G113" s="67">
        <f>((Ingresos!$G93*(1+G$18))*(Ingresos!$G52*(1+G$16)))+((Ingresos!$H93*(1+G$18))*(Ingresos!$H52*(1+G$16)))+((Ingresos!$I93*(1+G$18))*(Ingresos!$I52*(1+G$16)))+((Ingresos!$J93*(1+G$18))*(Ingresos!$J52*(1+G$16)))</f>
        <v>0</v>
      </c>
      <c r="H113" s="67">
        <f>((Ingresos!$G93*(1+H$18))*(Ingresos!$G52*(1+H$16)))+((Ingresos!$H93*(1+H$18))*(Ingresos!$H52*(1+H$16)))+((Ingresos!$I93*(1+H$18))*(Ingresos!$I52*(1+H$16)))+((Ingresos!$J93*(1+H$18))*(Ingresos!$J52*(1+H$16)))</f>
        <v>0</v>
      </c>
      <c r="I113" s="67">
        <f>((Ingresos!$G93*(1+I$18))*(Ingresos!$G52*(1+I$16)))+((Ingresos!$H93*(1+I$18))*(Ingresos!$H52*(1+I$16)))+((Ingresos!$I93*(1+I$18))*(Ingresos!$I52*(1+I$16)))+((Ingresos!$J93*(1+I$18))*(Ingresos!$J52*(1+I$16)))</f>
        <v>0</v>
      </c>
      <c r="J113" s="67">
        <f>((Ingresos!$G93*(1+J$18))*(Ingresos!$G52*(1+J$16)))+((Ingresos!$H93*(1+J$18))*(Ingresos!$H52*(1+J$16)))+((Ingresos!$I93*(1+J$18))*(Ingresos!$I52*(1+J$16)))+((Ingresos!$J93*(1+J$18))*(Ingresos!$J52*(1+J$16)))</f>
        <v>0</v>
      </c>
      <c r="K113" s="67">
        <f>((Ingresos!$G93*(1+K$18))*(Ingresos!$G52*(1+K$16)))+((Ingresos!$H93*(1+K$18))*(Ingresos!$H52*(1+K$16)))+((Ingresos!$I93*(1+K$18))*(Ingresos!$I52*(1+K$16)))+((Ingresos!$J93*(1+K$18))*(Ingresos!$J52*(1+K$16)))</f>
        <v>0</v>
      </c>
      <c r="L113" s="67">
        <f>((Ingresos!$G93*(1+L$18))*(Ingresos!$G52*(1+L$16)))+((Ingresos!$H93*(1+L$18))*(Ingresos!$H52*(1+L$16)))+((Ingresos!$I93*(1+L$18))*(Ingresos!$I52*(1+L$16)))+((Ingresos!$J93*(1+L$18))*(Ingresos!$J52*(1+L$16)))</f>
        <v>0</v>
      </c>
      <c r="M113" s="67">
        <f>((Ingresos!$G93*(1+M$18))*(Ingresos!$G52*(1+M$16)))+((Ingresos!$H93*(1+M$18))*(Ingresos!$H52*(1+M$16)))+((Ingresos!$I93*(1+M$18))*(Ingresos!$I52*(1+M$16)))+((Ingresos!$J93*(1+M$18))*(Ingresos!$J52*(1+M$16)))</f>
        <v>0</v>
      </c>
    </row>
    <row r="114" spans="1:13">
      <c r="A114" s="69" t="str">
        <f>Ingresos!$C$94</f>
        <v>No aplica</v>
      </c>
      <c r="B114" s="67">
        <f>((Ingresos!$G94*(1+B$18))*(Ingresos!$G53*(1+B$16)))+((Ingresos!$H94*(1+B$18))*(Ingresos!$H53*(1+B$16)))+((Ingresos!$I94*(1+B$18))*(Ingresos!$I53*(1+B$16)))+((Ingresos!$J94*(1+B$18))*(Ingresos!$J53*(1+B$16)))</f>
        <v>0</v>
      </c>
      <c r="C114" s="67">
        <f>((Ingresos!$G94*(1+C$18))*(Ingresos!$G53*(1+C$16)))+((Ingresos!$H94*(1+C$18))*(Ingresos!$H53*(1+C$16)))+((Ingresos!$I94*(1+C$18))*(Ingresos!$I53*(1+C$16)))+((Ingresos!$J94*(1+C$18))*(Ingresos!$J53*(1+C$16)))</f>
        <v>0</v>
      </c>
      <c r="D114" s="67">
        <f>((Ingresos!$G94*(1+D$18))*(Ingresos!$G53*(1+D$16)))+((Ingresos!$H94*(1+D$18))*(Ingresos!$H53*(1+D$16)))+((Ingresos!$I94*(1+D$18))*(Ingresos!$I53*(1+D$16)))+((Ingresos!$J94*(1+D$18))*(Ingresos!$J53*(1+D$16)))</f>
        <v>0</v>
      </c>
      <c r="E114" s="67">
        <f>((Ingresos!$G94*(1+E$18))*(Ingresos!$G53*(1+E$16)))+((Ingresos!$H94*(1+E$18))*(Ingresos!$H53*(1+E$16)))+((Ingresos!$I94*(1+E$18))*(Ingresos!$I53*(1+E$16)))+((Ingresos!$J94*(1+E$18))*(Ingresos!$J53*(1+E$16)))</f>
        <v>0</v>
      </c>
      <c r="F114" s="67">
        <f>((Ingresos!$G94*(1+F$18))*(Ingresos!$G53*(1+F$16)))+((Ingresos!$H94*(1+F$18))*(Ingresos!$H53*(1+F$16)))+((Ingresos!$I94*(1+F$18))*(Ingresos!$I53*(1+F$16)))+((Ingresos!$J94*(1+F$18))*(Ingresos!$J53*(1+F$16)))</f>
        <v>0</v>
      </c>
      <c r="G114" s="67">
        <f>((Ingresos!$G94*(1+G$18))*(Ingresos!$G53*(1+G$16)))+((Ingresos!$H94*(1+G$18))*(Ingresos!$H53*(1+G$16)))+((Ingresos!$I94*(1+G$18))*(Ingresos!$I53*(1+G$16)))+((Ingresos!$J94*(1+G$18))*(Ingresos!$J53*(1+G$16)))</f>
        <v>0</v>
      </c>
      <c r="H114" s="67">
        <f>((Ingresos!$G94*(1+H$18))*(Ingresos!$G53*(1+H$16)))+((Ingresos!$H94*(1+H$18))*(Ingresos!$H53*(1+H$16)))+((Ingresos!$I94*(1+H$18))*(Ingresos!$I53*(1+H$16)))+((Ingresos!$J94*(1+H$18))*(Ingresos!$J53*(1+H$16)))</f>
        <v>0</v>
      </c>
      <c r="I114" s="67">
        <f>((Ingresos!$G94*(1+I$18))*(Ingresos!$G53*(1+I$16)))+((Ingresos!$H94*(1+I$18))*(Ingresos!$H53*(1+I$16)))+((Ingresos!$I94*(1+I$18))*(Ingresos!$I53*(1+I$16)))+((Ingresos!$J94*(1+I$18))*(Ingresos!$J53*(1+I$16)))</f>
        <v>0</v>
      </c>
      <c r="J114" s="67">
        <f>((Ingresos!$G94*(1+J$18))*(Ingresos!$G53*(1+J$16)))+((Ingresos!$H94*(1+J$18))*(Ingresos!$H53*(1+J$16)))+((Ingresos!$I94*(1+J$18))*(Ingresos!$I53*(1+J$16)))+((Ingresos!$J94*(1+J$18))*(Ingresos!$J53*(1+J$16)))</f>
        <v>0</v>
      </c>
      <c r="K114" s="67">
        <f>((Ingresos!$G94*(1+K$18))*(Ingresos!$G53*(1+K$16)))+((Ingresos!$H94*(1+K$18))*(Ingresos!$H53*(1+K$16)))+((Ingresos!$I94*(1+K$18))*(Ingresos!$I53*(1+K$16)))+((Ingresos!$J94*(1+K$18))*(Ingresos!$J53*(1+K$16)))</f>
        <v>0</v>
      </c>
      <c r="L114" s="67">
        <f>((Ingresos!$G94*(1+L$18))*(Ingresos!$G53*(1+L$16)))+((Ingresos!$H94*(1+L$18))*(Ingresos!$H53*(1+L$16)))+((Ingresos!$I94*(1+L$18))*(Ingresos!$I53*(1+L$16)))+((Ingresos!$J94*(1+L$18))*(Ingresos!$J53*(1+L$16)))</f>
        <v>0</v>
      </c>
      <c r="M114" s="67">
        <f>((Ingresos!$G94*(1+M$18))*(Ingresos!$G53*(1+M$16)))+((Ingresos!$H94*(1+M$18))*(Ingresos!$H53*(1+M$16)))+((Ingresos!$I94*(1+M$18))*(Ingresos!$I53*(1+M$16)))+((Ingresos!$J94*(1+M$18))*(Ingresos!$J53*(1+M$16)))</f>
        <v>0</v>
      </c>
    </row>
    <row r="115" spans="1:13">
      <c r="A115" s="69" t="str">
        <f>Ingresos!$C$95</f>
        <v>No aplica</v>
      </c>
      <c r="B115" s="67">
        <f>((Ingresos!$G95*(1+B$18))*(Ingresos!$G54*(1+B$16)))+((Ingresos!$H95*(1+B$18))*(Ingresos!$H54*(1+B$16)))+((Ingresos!$I95*(1+B$18))*(Ingresos!$I54*(1+B$16)))+((Ingresos!$J95*(1+B$18))*(Ingresos!$J54*(1+B$16)))</f>
        <v>0</v>
      </c>
      <c r="C115" s="67">
        <f>((Ingresos!$G95*(1+C$18))*(Ingresos!$G54*(1+C$16)))+((Ingresos!$H95*(1+C$18))*(Ingresos!$H54*(1+C$16)))+((Ingresos!$I95*(1+C$18))*(Ingresos!$I54*(1+C$16)))+((Ingresos!$J95*(1+C$18))*(Ingresos!$J54*(1+C$16)))</f>
        <v>0</v>
      </c>
      <c r="D115" s="67">
        <f>((Ingresos!$G95*(1+D$18))*(Ingresos!$G54*(1+D$16)))+((Ingresos!$H95*(1+D$18))*(Ingresos!$H54*(1+D$16)))+((Ingresos!$I95*(1+D$18))*(Ingresos!$I54*(1+D$16)))+((Ingresos!$J95*(1+D$18))*(Ingresos!$J54*(1+D$16)))</f>
        <v>0</v>
      </c>
      <c r="E115" s="67">
        <f>((Ingresos!$G95*(1+E$18))*(Ingresos!$G54*(1+E$16)))+((Ingresos!$H95*(1+E$18))*(Ingresos!$H54*(1+E$16)))+((Ingresos!$I95*(1+E$18))*(Ingresos!$I54*(1+E$16)))+((Ingresos!$J95*(1+E$18))*(Ingresos!$J54*(1+E$16)))</f>
        <v>0</v>
      </c>
      <c r="F115" s="67">
        <f>((Ingresos!$G95*(1+F$18))*(Ingresos!$G54*(1+F$16)))+((Ingresos!$H95*(1+F$18))*(Ingresos!$H54*(1+F$16)))+((Ingresos!$I95*(1+F$18))*(Ingresos!$I54*(1+F$16)))+((Ingresos!$J95*(1+F$18))*(Ingresos!$J54*(1+F$16)))</f>
        <v>0</v>
      </c>
      <c r="G115" s="67">
        <f>((Ingresos!$G95*(1+G$18))*(Ingresos!$G54*(1+G$16)))+((Ingresos!$H95*(1+G$18))*(Ingresos!$H54*(1+G$16)))+((Ingresos!$I95*(1+G$18))*(Ingresos!$I54*(1+G$16)))+((Ingresos!$J95*(1+G$18))*(Ingresos!$J54*(1+G$16)))</f>
        <v>0</v>
      </c>
      <c r="H115" s="67">
        <f>((Ingresos!$G95*(1+H$18))*(Ingresos!$G54*(1+H$16)))+((Ingresos!$H95*(1+H$18))*(Ingresos!$H54*(1+H$16)))+((Ingresos!$I95*(1+H$18))*(Ingresos!$I54*(1+H$16)))+((Ingresos!$J95*(1+H$18))*(Ingresos!$J54*(1+H$16)))</f>
        <v>0</v>
      </c>
      <c r="I115" s="67">
        <f>((Ingresos!$G95*(1+I$18))*(Ingresos!$G54*(1+I$16)))+((Ingresos!$H95*(1+I$18))*(Ingresos!$H54*(1+I$16)))+((Ingresos!$I95*(1+I$18))*(Ingresos!$I54*(1+I$16)))+((Ingresos!$J95*(1+I$18))*(Ingresos!$J54*(1+I$16)))</f>
        <v>0</v>
      </c>
      <c r="J115" s="67">
        <f>((Ingresos!$G95*(1+J$18))*(Ingresos!$G54*(1+J$16)))+((Ingresos!$H95*(1+J$18))*(Ingresos!$H54*(1+J$16)))+((Ingresos!$I95*(1+J$18))*(Ingresos!$I54*(1+J$16)))+((Ingresos!$J95*(1+J$18))*(Ingresos!$J54*(1+J$16)))</f>
        <v>0</v>
      </c>
      <c r="K115" s="67">
        <f>((Ingresos!$G95*(1+K$18))*(Ingresos!$G54*(1+K$16)))+((Ingresos!$H95*(1+K$18))*(Ingresos!$H54*(1+K$16)))+((Ingresos!$I95*(1+K$18))*(Ingresos!$I54*(1+K$16)))+((Ingresos!$J95*(1+K$18))*(Ingresos!$J54*(1+K$16)))</f>
        <v>0</v>
      </c>
      <c r="L115" s="67">
        <f>((Ingresos!$G95*(1+L$18))*(Ingresos!$G54*(1+L$16)))+((Ingresos!$H95*(1+L$18))*(Ingresos!$H54*(1+L$16)))+((Ingresos!$I95*(1+L$18))*(Ingresos!$I54*(1+L$16)))+((Ingresos!$J95*(1+L$18))*(Ingresos!$J54*(1+L$16)))</f>
        <v>0</v>
      </c>
      <c r="M115" s="67">
        <f>((Ingresos!$G95*(1+M$18))*(Ingresos!$G54*(1+M$16)))+((Ingresos!$H95*(1+M$18))*(Ingresos!$H54*(1+M$16)))+((Ingresos!$I95*(1+M$18))*(Ingresos!$I54*(1+M$16)))+((Ingresos!$J95*(1+M$18))*(Ingresos!$J54*(1+M$16)))</f>
        <v>0</v>
      </c>
    </row>
    <row r="116" spans="1:13">
      <c r="A116" s="69" t="str">
        <f>Ingresos!$C$96</f>
        <v>No aplica</v>
      </c>
      <c r="B116" s="67">
        <f>((Ingresos!$G96*(1+B$18))*(Ingresos!$G55*(1+B$16)))+((Ingresos!$H96*(1+B$18))*(Ingresos!$H55*(1+B$16)))+((Ingresos!$I96*(1+B$18))*(Ingresos!$I55*(1+B$16)))+((Ingresos!$J96*(1+B$18))*(Ingresos!$J55*(1+B$16)))</f>
        <v>0</v>
      </c>
      <c r="C116" s="67">
        <f>((Ingresos!$G96*(1+C$18))*(Ingresos!$G55*(1+C$16)))+((Ingresos!$H96*(1+C$18))*(Ingresos!$H55*(1+C$16)))+((Ingresos!$I96*(1+C$18))*(Ingresos!$I55*(1+C$16)))+((Ingresos!$J96*(1+C$18))*(Ingresos!$J55*(1+C$16)))</f>
        <v>0</v>
      </c>
      <c r="D116" s="67">
        <f>((Ingresos!$G96*(1+D$18))*(Ingresos!$G55*(1+D$16)))+((Ingresos!$H96*(1+D$18))*(Ingresos!$H55*(1+D$16)))+((Ingresos!$I96*(1+D$18))*(Ingresos!$I55*(1+D$16)))+((Ingresos!$J96*(1+D$18))*(Ingresos!$J55*(1+D$16)))</f>
        <v>0</v>
      </c>
      <c r="E116" s="67">
        <f>((Ingresos!$G96*(1+E$18))*(Ingresos!$G55*(1+E$16)))+((Ingresos!$H96*(1+E$18))*(Ingresos!$H55*(1+E$16)))+((Ingresos!$I96*(1+E$18))*(Ingresos!$I55*(1+E$16)))+((Ingresos!$J96*(1+E$18))*(Ingresos!$J55*(1+E$16)))</f>
        <v>0</v>
      </c>
      <c r="F116" s="67">
        <f>((Ingresos!$G96*(1+F$18))*(Ingresos!$G55*(1+F$16)))+((Ingresos!$H96*(1+F$18))*(Ingresos!$H55*(1+F$16)))+((Ingresos!$I96*(1+F$18))*(Ingresos!$I55*(1+F$16)))+((Ingresos!$J96*(1+F$18))*(Ingresos!$J55*(1+F$16)))</f>
        <v>0</v>
      </c>
      <c r="G116" s="67">
        <f>((Ingresos!$G96*(1+G$18))*(Ingresos!$G55*(1+G$16)))+((Ingresos!$H96*(1+G$18))*(Ingresos!$H55*(1+G$16)))+((Ingresos!$I96*(1+G$18))*(Ingresos!$I55*(1+G$16)))+((Ingresos!$J96*(1+G$18))*(Ingresos!$J55*(1+G$16)))</f>
        <v>0</v>
      </c>
      <c r="H116" s="67">
        <f>((Ingresos!$G96*(1+H$18))*(Ingresos!$G55*(1+H$16)))+((Ingresos!$H96*(1+H$18))*(Ingresos!$H55*(1+H$16)))+((Ingresos!$I96*(1+H$18))*(Ingresos!$I55*(1+H$16)))+((Ingresos!$J96*(1+H$18))*(Ingresos!$J55*(1+H$16)))</f>
        <v>0</v>
      </c>
      <c r="I116" s="67">
        <f>((Ingresos!$G96*(1+I$18))*(Ingresos!$G55*(1+I$16)))+((Ingresos!$H96*(1+I$18))*(Ingresos!$H55*(1+I$16)))+((Ingresos!$I96*(1+I$18))*(Ingresos!$I55*(1+I$16)))+((Ingresos!$J96*(1+I$18))*(Ingresos!$J55*(1+I$16)))</f>
        <v>0</v>
      </c>
      <c r="J116" s="67">
        <f>((Ingresos!$G96*(1+J$18))*(Ingresos!$G55*(1+J$16)))+((Ingresos!$H96*(1+J$18))*(Ingresos!$H55*(1+J$16)))+((Ingresos!$I96*(1+J$18))*(Ingresos!$I55*(1+J$16)))+((Ingresos!$J96*(1+J$18))*(Ingresos!$J55*(1+J$16)))</f>
        <v>0</v>
      </c>
      <c r="K116" s="67">
        <f>((Ingresos!$G96*(1+K$18))*(Ingresos!$G55*(1+K$16)))+((Ingresos!$H96*(1+K$18))*(Ingresos!$H55*(1+K$16)))+((Ingresos!$I96*(1+K$18))*(Ingresos!$I55*(1+K$16)))+((Ingresos!$J96*(1+K$18))*(Ingresos!$J55*(1+K$16)))</f>
        <v>0</v>
      </c>
      <c r="L116" s="67">
        <f>((Ingresos!$G96*(1+L$18))*(Ingresos!$G55*(1+L$16)))+((Ingresos!$H96*(1+L$18))*(Ingresos!$H55*(1+L$16)))+((Ingresos!$I96*(1+L$18))*(Ingresos!$I55*(1+L$16)))+((Ingresos!$J96*(1+L$18))*(Ingresos!$J55*(1+L$16)))</f>
        <v>0</v>
      </c>
      <c r="M116" s="67">
        <f>((Ingresos!$G96*(1+M$18))*(Ingresos!$G55*(1+M$16)))+((Ingresos!$H96*(1+M$18))*(Ingresos!$H55*(1+M$16)))+((Ingresos!$I96*(1+M$18))*(Ingresos!$I55*(1+M$16)))+((Ingresos!$J96*(1+M$18))*(Ingresos!$J55*(1+M$16)))</f>
        <v>0</v>
      </c>
    </row>
    <row r="117" spans="1:13">
      <c r="A117" s="69" t="str">
        <f>Ingresos!$C$97</f>
        <v>No aplica</v>
      </c>
      <c r="B117" s="67">
        <f>((Ingresos!$G97*(1+B$18))*(Ingresos!$G56*(1+B$16)))+((Ingresos!$H97*(1+B$18))*(Ingresos!$H56*(1+B$16)))+((Ingresos!$I97*(1+B$18))*(Ingresos!$I56*(1+B$16)))+((Ingresos!$J97*(1+B$18))*(Ingresos!$J56*(1+B$16)))</f>
        <v>0</v>
      </c>
      <c r="C117" s="67">
        <f>((Ingresos!$G97*(1+C$18))*(Ingresos!$G56*(1+C$16)))+((Ingresos!$H97*(1+C$18))*(Ingresos!$H56*(1+C$16)))+((Ingresos!$I97*(1+C$18))*(Ingresos!$I56*(1+C$16)))+((Ingresos!$J97*(1+C$18))*(Ingresos!$J56*(1+C$16)))</f>
        <v>0</v>
      </c>
      <c r="D117" s="67">
        <f>((Ingresos!$G97*(1+D$18))*(Ingresos!$G56*(1+D$16)))+((Ingresos!$H97*(1+D$18))*(Ingresos!$H56*(1+D$16)))+((Ingresos!$I97*(1+D$18))*(Ingresos!$I56*(1+D$16)))+((Ingresos!$J97*(1+D$18))*(Ingresos!$J56*(1+D$16)))</f>
        <v>0</v>
      </c>
      <c r="E117" s="67">
        <f>((Ingresos!$G97*(1+E$18))*(Ingresos!$G56*(1+E$16)))+((Ingresos!$H97*(1+E$18))*(Ingresos!$H56*(1+E$16)))+((Ingresos!$I97*(1+E$18))*(Ingresos!$I56*(1+E$16)))+((Ingresos!$J97*(1+E$18))*(Ingresos!$J56*(1+E$16)))</f>
        <v>0</v>
      </c>
      <c r="F117" s="67">
        <f>((Ingresos!$G97*(1+F$18))*(Ingresos!$G56*(1+F$16)))+((Ingresos!$H97*(1+F$18))*(Ingresos!$H56*(1+F$16)))+((Ingresos!$I97*(1+F$18))*(Ingresos!$I56*(1+F$16)))+((Ingresos!$J97*(1+F$18))*(Ingresos!$J56*(1+F$16)))</f>
        <v>0</v>
      </c>
      <c r="G117" s="67">
        <f>((Ingresos!$G97*(1+G$18))*(Ingresos!$G56*(1+G$16)))+((Ingresos!$H97*(1+G$18))*(Ingresos!$H56*(1+G$16)))+((Ingresos!$I97*(1+G$18))*(Ingresos!$I56*(1+G$16)))+((Ingresos!$J97*(1+G$18))*(Ingresos!$J56*(1+G$16)))</f>
        <v>0</v>
      </c>
      <c r="H117" s="67">
        <f>((Ingresos!$G97*(1+H$18))*(Ingresos!$G56*(1+H$16)))+((Ingresos!$H97*(1+H$18))*(Ingresos!$H56*(1+H$16)))+((Ingresos!$I97*(1+H$18))*(Ingresos!$I56*(1+H$16)))+((Ingresos!$J97*(1+H$18))*(Ingresos!$J56*(1+H$16)))</f>
        <v>0</v>
      </c>
      <c r="I117" s="67">
        <f>((Ingresos!$G97*(1+I$18))*(Ingresos!$G56*(1+I$16)))+((Ingresos!$H97*(1+I$18))*(Ingresos!$H56*(1+I$16)))+((Ingresos!$I97*(1+I$18))*(Ingresos!$I56*(1+I$16)))+((Ingresos!$J97*(1+I$18))*(Ingresos!$J56*(1+I$16)))</f>
        <v>0</v>
      </c>
      <c r="J117" s="67">
        <f>((Ingresos!$G97*(1+J$18))*(Ingresos!$G56*(1+J$16)))+((Ingresos!$H97*(1+J$18))*(Ingresos!$H56*(1+J$16)))+((Ingresos!$I97*(1+J$18))*(Ingresos!$I56*(1+J$16)))+((Ingresos!$J97*(1+J$18))*(Ingresos!$J56*(1+J$16)))</f>
        <v>0</v>
      </c>
      <c r="K117" s="67">
        <f>((Ingresos!$G97*(1+K$18))*(Ingresos!$G56*(1+K$16)))+((Ingresos!$H97*(1+K$18))*(Ingresos!$H56*(1+K$16)))+((Ingresos!$I97*(1+K$18))*(Ingresos!$I56*(1+K$16)))+((Ingresos!$J97*(1+K$18))*(Ingresos!$J56*(1+K$16)))</f>
        <v>0</v>
      </c>
      <c r="L117" s="67">
        <f>((Ingresos!$G97*(1+L$18))*(Ingresos!$G56*(1+L$16)))+((Ingresos!$H97*(1+L$18))*(Ingresos!$H56*(1+L$16)))+((Ingresos!$I97*(1+L$18))*(Ingresos!$I56*(1+L$16)))+((Ingresos!$J97*(1+L$18))*(Ingresos!$J56*(1+L$16)))</f>
        <v>0</v>
      </c>
      <c r="M117" s="67">
        <f>((Ingresos!$G97*(1+M$18))*(Ingresos!$G56*(1+M$16)))+((Ingresos!$H97*(1+M$18))*(Ingresos!$H56*(1+M$16)))+((Ingresos!$I97*(1+M$18))*(Ingresos!$I56*(1+M$16)))+((Ingresos!$J97*(1+M$18))*(Ingresos!$J56*(1+M$16)))</f>
        <v>0</v>
      </c>
    </row>
    <row r="118" spans="1:13">
      <c r="A118" s="69" t="str">
        <f>Ingresos!$C$98</f>
        <v>No aplica</v>
      </c>
      <c r="B118" s="67">
        <f>((Ingresos!$G98*(1+B$18))*(Ingresos!$G57*(1+B$16)))+((Ingresos!$H98*(1+B$18))*(Ingresos!$H57*(1+B$16)))+((Ingresos!$I98*(1+B$18))*(Ingresos!$I57*(1+B$16)))+((Ingresos!$J98*(1+B$18))*(Ingresos!$J57*(1+B$16)))</f>
        <v>0</v>
      </c>
      <c r="C118" s="67">
        <f>((Ingresos!$G98*(1+C$18))*(Ingresos!$G57*(1+C$16)))+((Ingresos!$H98*(1+C$18))*(Ingresos!$H57*(1+C$16)))+((Ingresos!$I98*(1+C$18))*(Ingresos!$I57*(1+C$16)))+((Ingresos!$J98*(1+C$18))*(Ingresos!$J57*(1+C$16)))</f>
        <v>0</v>
      </c>
      <c r="D118" s="67">
        <f>((Ingresos!$G98*(1+D$18))*(Ingresos!$G57*(1+D$16)))+((Ingresos!$H98*(1+D$18))*(Ingresos!$H57*(1+D$16)))+((Ingresos!$I98*(1+D$18))*(Ingresos!$I57*(1+D$16)))+((Ingresos!$J98*(1+D$18))*(Ingresos!$J57*(1+D$16)))</f>
        <v>0</v>
      </c>
      <c r="E118" s="67">
        <f>((Ingresos!$G98*(1+E$18))*(Ingresos!$G57*(1+E$16)))+((Ingresos!$H98*(1+E$18))*(Ingresos!$H57*(1+E$16)))+((Ingresos!$I98*(1+E$18))*(Ingresos!$I57*(1+E$16)))+((Ingresos!$J98*(1+E$18))*(Ingresos!$J57*(1+E$16)))</f>
        <v>0</v>
      </c>
      <c r="F118" s="67">
        <f>((Ingresos!$G98*(1+F$18))*(Ingresos!$G57*(1+F$16)))+((Ingresos!$H98*(1+F$18))*(Ingresos!$H57*(1+F$16)))+((Ingresos!$I98*(1+F$18))*(Ingresos!$I57*(1+F$16)))+((Ingresos!$J98*(1+F$18))*(Ingresos!$J57*(1+F$16)))</f>
        <v>0</v>
      </c>
      <c r="G118" s="67">
        <f>((Ingresos!$G98*(1+G$18))*(Ingresos!$G57*(1+G$16)))+((Ingresos!$H98*(1+G$18))*(Ingresos!$H57*(1+G$16)))+((Ingresos!$I98*(1+G$18))*(Ingresos!$I57*(1+G$16)))+((Ingresos!$J98*(1+G$18))*(Ingresos!$J57*(1+G$16)))</f>
        <v>0</v>
      </c>
      <c r="H118" s="67">
        <f>((Ingresos!$G98*(1+H$18))*(Ingresos!$G57*(1+H$16)))+((Ingresos!$H98*(1+H$18))*(Ingresos!$H57*(1+H$16)))+((Ingresos!$I98*(1+H$18))*(Ingresos!$I57*(1+H$16)))+((Ingresos!$J98*(1+H$18))*(Ingresos!$J57*(1+H$16)))</f>
        <v>0</v>
      </c>
      <c r="I118" s="67">
        <f>((Ingresos!$G98*(1+I$18))*(Ingresos!$G57*(1+I$16)))+((Ingresos!$H98*(1+I$18))*(Ingresos!$H57*(1+I$16)))+((Ingresos!$I98*(1+I$18))*(Ingresos!$I57*(1+I$16)))+((Ingresos!$J98*(1+I$18))*(Ingresos!$J57*(1+I$16)))</f>
        <v>0</v>
      </c>
      <c r="J118" s="67">
        <f>((Ingresos!$G98*(1+J$18))*(Ingresos!$G57*(1+J$16)))+((Ingresos!$H98*(1+J$18))*(Ingresos!$H57*(1+J$16)))+((Ingresos!$I98*(1+J$18))*(Ingresos!$I57*(1+J$16)))+((Ingresos!$J98*(1+J$18))*(Ingresos!$J57*(1+J$16)))</f>
        <v>0</v>
      </c>
      <c r="K118" s="67">
        <f>((Ingresos!$G98*(1+K$18))*(Ingresos!$G57*(1+K$16)))+((Ingresos!$H98*(1+K$18))*(Ingresos!$H57*(1+K$16)))+((Ingresos!$I98*(1+K$18))*(Ingresos!$I57*(1+K$16)))+((Ingresos!$J98*(1+K$18))*(Ingresos!$J57*(1+K$16)))</f>
        <v>0</v>
      </c>
      <c r="L118" s="67">
        <f>((Ingresos!$G98*(1+L$18))*(Ingresos!$G57*(1+L$16)))+((Ingresos!$H98*(1+L$18))*(Ingresos!$H57*(1+L$16)))+((Ingresos!$I98*(1+L$18))*(Ingresos!$I57*(1+L$16)))+((Ingresos!$J98*(1+L$18))*(Ingresos!$J57*(1+L$16)))</f>
        <v>0</v>
      </c>
      <c r="M118" s="67">
        <f>((Ingresos!$G98*(1+M$18))*(Ingresos!$G57*(1+M$16)))+((Ingresos!$H98*(1+M$18))*(Ingresos!$H57*(1+M$16)))+((Ingresos!$I98*(1+M$18))*(Ingresos!$I57*(1+M$16)))+((Ingresos!$J98*(1+M$18))*(Ingresos!$J57*(1+M$16)))</f>
        <v>0</v>
      </c>
    </row>
    <row r="119" spans="1:13">
      <c r="A119" s="69" t="str">
        <f>Ingresos!$C$99</f>
        <v>No aplica</v>
      </c>
      <c r="B119" s="67">
        <f>((Ingresos!$G99*(1+B$18))*(Ingresos!$G58*(1+B$16)))+((Ingresos!$H99*(1+B$18))*(Ingresos!$H58*(1+B$16)))+((Ingresos!$I99*(1+B$18))*(Ingresos!$I58*(1+B$16)))+((Ingresos!$J99*(1+B$18))*(Ingresos!$J58*(1+B$16)))</f>
        <v>0</v>
      </c>
      <c r="C119" s="67">
        <f>((Ingresos!$G99*(1+C$18))*(Ingresos!$G58*(1+C$16)))+((Ingresos!$H99*(1+C$18))*(Ingresos!$H58*(1+C$16)))+((Ingresos!$I99*(1+C$18))*(Ingresos!$I58*(1+C$16)))+((Ingresos!$J99*(1+C$18))*(Ingresos!$J58*(1+C$16)))</f>
        <v>0</v>
      </c>
      <c r="D119" s="67">
        <f>((Ingresos!$G99*(1+D$18))*(Ingresos!$G58*(1+D$16)))+((Ingresos!$H99*(1+D$18))*(Ingresos!$H58*(1+D$16)))+((Ingresos!$I99*(1+D$18))*(Ingresos!$I58*(1+D$16)))+((Ingresos!$J99*(1+D$18))*(Ingresos!$J58*(1+D$16)))</f>
        <v>0</v>
      </c>
      <c r="E119" s="67">
        <f>((Ingresos!$G99*(1+E$18))*(Ingresos!$G58*(1+E$16)))+((Ingresos!$H99*(1+E$18))*(Ingresos!$H58*(1+E$16)))+((Ingresos!$I99*(1+E$18))*(Ingresos!$I58*(1+E$16)))+((Ingresos!$J99*(1+E$18))*(Ingresos!$J58*(1+E$16)))</f>
        <v>0</v>
      </c>
      <c r="F119" s="67">
        <f>((Ingresos!$G99*(1+F$18))*(Ingresos!$G58*(1+F$16)))+((Ingresos!$H99*(1+F$18))*(Ingresos!$H58*(1+F$16)))+((Ingresos!$I99*(1+F$18))*(Ingresos!$I58*(1+F$16)))+((Ingresos!$J99*(1+F$18))*(Ingresos!$J58*(1+F$16)))</f>
        <v>0</v>
      </c>
      <c r="G119" s="67">
        <f>((Ingresos!$G99*(1+G$18))*(Ingresos!$G58*(1+G$16)))+((Ingresos!$H99*(1+G$18))*(Ingresos!$H58*(1+G$16)))+((Ingresos!$I99*(1+G$18))*(Ingresos!$I58*(1+G$16)))+((Ingresos!$J99*(1+G$18))*(Ingresos!$J58*(1+G$16)))</f>
        <v>0</v>
      </c>
      <c r="H119" s="67">
        <f>((Ingresos!$G99*(1+H$18))*(Ingresos!$G58*(1+H$16)))+((Ingresos!$H99*(1+H$18))*(Ingresos!$H58*(1+H$16)))+((Ingresos!$I99*(1+H$18))*(Ingresos!$I58*(1+H$16)))+((Ingresos!$J99*(1+H$18))*(Ingresos!$J58*(1+H$16)))</f>
        <v>0</v>
      </c>
      <c r="I119" s="67">
        <f>((Ingresos!$G99*(1+I$18))*(Ingresos!$G58*(1+I$16)))+((Ingresos!$H99*(1+I$18))*(Ingresos!$H58*(1+I$16)))+((Ingresos!$I99*(1+I$18))*(Ingresos!$I58*(1+I$16)))+((Ingresos!$J99*(1+I$18))*(Ingresos!$J58*(1+I$16)))</f>
        <v>0</v>
      </c>
      <c r="J119" s="67">
        <f>((Ingresos!$G99*(1+J$18))*(Ingresos!$G58*(1+J$16)))+((Ingresos!$H99*(1+J$18))*(Ingresos!$H58*(1+J$16)))+((Ingresos!$I99*(1+J$18))*(Ingresos!$I58*(1+J$16)))+((Ingresos!$J99*(1+J$18))*(Ingresos!$J58*(1+J$16)))</f>
        <v>0</v>
      </c>
      <c r="K119" s="67">
        <f>((Ingresos!$G99*(1+K$18))*(Ingresos!$G58*(1+K$16)))+((Ingresos!$H99*(1+K$18))*(Ingresos!$H58*(1+K$16)))+((Ingresos!$I99*(1+K$18))*(Ingresos!$I58*(1+K$16)))+((Ingresos!$J99*(1+K$18))*(Ingresos!$J58*(1+K$16)))</f>
        <v>0</v>
      </c>
      <c r="L119" s="67">
        <f>((Ingresos!$G99*(1+L$18))*(Ingresos!$G58*(1+L$16)))+((Ingresos!$H99*(1+L$18))*(Ingresos!$H58*(1+L$16)))+((Ingresos!$I99*(1+L$18))*(Ingresos!$I58*(1+L$16)))+((Ingresos!$J99*(1+L$18))*(Ingresos!$J58*(1+L$16)))</f>
        <v>0</v>
      </c>
      <c r="M119" s="67">
        <f>((Ingresos!$G99*(1+M$18))*(Ingresos!$G58*(1+M$16)))+((Ingresos!$H99*(1+M$18))*(Ingresos!$H58*(1+M$16)))+((Ingresos!$I99*(1+M$18))*(Ingresos!$I58*(1+M$16)))+((Ingresos!$J99*(1+M$18))*(Ingresos!$J58*(1+M$16)))</f>
        <v>0</v>
      </c>
    </row>
    <row r="120" spans="1:13" s="79" customFormat="1" ht="10.5">
      <c r="A120" s="77" t="s">
        <v>137</v>
      </c>
      <c r="B120" s="78">
        <f t="shared" ref="B120:M120" si="20">SUM(B110:B119)</f>
        <v>0</v>
      </c>
      <c r="C120" s="78">
        <f t="shared" si="20"/>
        <v>0</v>
      </c>
      <c r="D120" s="78">
        <f t="shared" si="20"/>
        <v>0</v>
      </c>
      <c r="E120" s="78">
        <f t="shared" si="20"/>
        <v>0</v>
      </c>
      <c r="F120" s="78">
        <f t="shared" si="20"/>
        <v>0</v>
      </c>
      <c r="G120" s="78">
        <f t="shared" si="20"/>
        <v>0</v>
      </c>
      <c r="H120" s="78">
        <f t="shared" si="20"/>
        <v>0</v>
      </c>
      <c r="I120" s="78">
        <f t="shared" si="20"/>
        <v>0</v>
      </c>
      <c r="J120" s="78">
        <f t="shared" si="20"/>
        <v>0</v>
      </c>
      <c r="K120" s="78">
        <f t="shared" si="20"/>
        <v>0</v>
      </c>
      <c r="L120" s="78">
        <f t="shared" si="20"/>
        <v>0</v>
      </c>
      <c r="M120" s="78">
        <f t="shared" si="20"/>
        <v>0</v>
      </c>
    </row>
    <row r="121" spans="1:13" s="79" customFormat="1" ht="10.5">
      <c r="A121" s="77" t="s">
        <v>138</v>
      </c>
      <c r="B121" s="78">
        <f t="shared" ref="B121:M121" si="21">B120+B109</f>
        <v>0</v>
      </c>
      <c r="C121" s="78">
        <f t="shared" si="21"/>
        <v>0</v>
      </c>
      <c r="D121" s="78">
        <f t="shared" si="21"/>
        <v>0</v>
      </c>
      <c r="E121" s="78">
        <f t="shared" si="21"/>
        <v>0</v>
      </c>
      <c r="F121" s="78">
        <f t="shared" si="21"/>
        <v>0</v>
      </c>
      <c r="G121" s="78">
        <f t="shared" si="21"/>
        <v>0</v>
      </c>
      <c r="H121" s="78">
        <f t="shared" si="21"/>
        <v>0</v>
      </c>
      <c r="I121" s="78">
        <f t="shared" si="21"/>
        <v>0</v>
      </c>
      <c r="J121" s="78">
        <f t="shared" si="21"/>
        <v>0</v>
      </c>
      <c r="K121" s="78">
        <f t="shared" si="21"/>
        <v>0</v>
      </c>
      <c r="L121" s="78">
        <f t="shared" si="21"/>
        <v>0</v>
      </c>
      <c r="M121" s="78">
        <f t="shared" si="21"/>
        <v>0</v>
      </c>
    </row>
    <row r="122" spans="1:13">
      <c r="A122" s="75"/>
      <c r="B122" s="76"/>
      <c r="C122" s="76"/>
      <c r="D122" s="76"/>
      <c r="E122" s="76"/>
      <c r="F122" s="76"/>
      <c r="G122" s="76"/>
      <c r="H122" s="76"/>
      <c r="I122" s="76"/>
      <c r="J122" s="76"/>
      <c r="K122" s="76"/>
      <c r="L122" s="76"/>
      <c r="M122" s="76"/>
    </row>
    <row r="123" spans="1:13" ht="12.75">
      <c r="A123" s="80" t="s">
        <v>139</v>
      </c>
      <c r="B123" s="81">
        <f>B121+B97</f>
        <v>0</v>
      </c>
      <c r="C123" s="81">
        <f t="shared" ref="C123:M123" si="22">C121+C97</f>
        <v>0</v>
      </c>
      <c r="D123" s="81">
        <f t="shared" si="22"/>
        <v>0</v>
      </c>
      <c r="E123" s="81">
        <f t="shared" si="22"/>
        <v>0</v>
      </c>
      <c r="F123" s="81">
        <f t="shared" si="22"/>
        <v>0</v>
      </c>
      <c r="G123" s="81">
        <f t="shared" si="22"/>
        <v>0</v>
      </c>
      <c r="H123" s="81">
        <f t="shared" si="22"/>
        <v>0</v>
      </c>
      <c r="I123" s="81">
        <f t="shared" si="22"/>
        <v>0</v>
      </c>
      <c r="J123" s="81">
        <f t="shared" si="22"/>
        <v>0</v>
      </c>
      <c r="K123" s="81">
        <f t="shared" si="22"/>
        <v>0</v>
      </c>
      <c r="L123" s="81">
        <f t="shared" si="22"/>
        <v>0</v>
      </c>
      <c r="M123" s="81">
        <f t="shared" si="22"/>
        <v>0</v>
      </c>
    </row>
    <row r="125" spans="1:13">
      <c r="A125" s="83" t="s">
        <v>35</v>
      </c>
      <c r="B125" s="76"/>
      <c r="C125" s="73"/>
      <c r="D125" s="73"/>
      <c r="F125" s="71"/>
      <c r="G125" s="71"/>
    </row>
    <row r="126" spans="1:13">
      <c r="A126" s="69" t="str">
        <f>Ingresos!$C$78</f>
        <v>No aplica</v>
      </c>
      <c r="B126" s="67">
        <f>((Ingresos!$E78*(1+B$20))*(Ingresos!$E37*(1+B$19)))+((Ingresos!$F78*(1+B$20))*(Ingresos!$F37*(1+B$19)))</f>
        <v>0</v>
      </c>
      <c r="C126" s="67">
        <f>((Ingresos!$E78*(1+C$20))*(Ingresos!$E37*(1+C$19)))+((Ingresos!$F78*(1+C$20))*(Ingresos!$F37*(1+C$19)))</f>
        <v>0</v>
      </c>
      <c r="D126" s="67">
        <f>((Ingresos!$E78*(1+D$20))*(Ingresos!$E37*(1+D$19)))+((Ingresos!$F78*(1+D$20))*(Ingresos!$F37*(1+D$19)))</f>
        <v>0</v>
      </c>
      <c r="E126" s="67">
        <f>((Ingresos!$E78*(1+E$20))*(Ingresos!$E37*(1+E$19)))+((Ingresos!$F78*(1+E$20))*(Ingresos!$F37*(1+E$19)))</f>
        <v>0</v>
      </c>
      <c r="F126" s="67">
        <f>((Ingresos!$E78*(1+F$20))*(Ingresos!$E37*(1+F$19)))+((Ingresos!$F78*(1+F$20))*(Ingresos!$F37*(1+F$19)))</f>
        <v>0</v>
      </c>
      <c r="G126" s="67">
        <f>((Ingresos!$E78*(1+G$20))*(Ingresos!$E37*(1+G$19)))+((Ingresos!$F78*(1+G$20))*(Ingresos!$F37*(1+G$19)))</f>
        <v>0</v>
      </c>
      <c r="H126" s="67">
        <f>((Ingresos!$E78*(1+H$20))*(Ingresos!$E37*(1+H$19)))+((Ingresos!$F78*(1+H$20))*(Ingresos!$F37*(1+H$19)))</f>
        <v>0</v>
      </c>
      <c r="I126" s="67">
        <f>((Ingresos!$E78*(1+I$20))*(Ingresos!$E37*(1+I$19)))+((Ingresos!$F78*(1+I$20))*(Ingresos!$F37*(1+I$19)))</f>
        <v>0</v>
      </c>
      <c r="J126" s="67">
        <f>((Ingresos!$E78*(1+J$20))*(Ingresos!$E37*(1+J$19)))+((Ingresos!$F78*(1+J$20))*(Ingresos!$F37*(1+J$19)))</f>
        <v>0</v>
      </c>
      <c r="K126" s="67">
        <f>((Ingresos!$E78*(1+K$20))*(Ingresos!$E37*(1+K$19)))+((Ingresos!$F78*(1+K$20))*(Ingresos!$F37*(1+K$19)))</f>
        <v>0</v>
      </c>
      <c r="L126" s="67">
        <f>((Ingresos!$E78*(1+L$20))*(Ingresos!$E37*(1+L$19)))+((Ingresos!$F78*(1+L$20))*(Ingresos!$F37*(1+L$19)))</f>
        <v>0</v>
      </c>
      <c r="M126" s="67">
        <f>((Ingresos!$E78*(1+M$20))*(Ingresos!$E37*(1+M$19)))+((Ingresos!$F78*(1+M$20))*(Ingresos!$F37*(1+M$19)))</f>
        <v>0</v>
      </c>
    </row>
    <row r="127" spans="1:13">
      <c r="A127" s="69" t="str">
        <f>Ingresos!$C$79</f>
        <v>No aplica</v>
      </c>
      <c r="B127" s="67">
        <f>((Ingresos!$E79*(1+B$20))*(Ingresos!$E38*(1+B$19)))+((Ingresos!$F79*(1+B$20))*(Ingresos!$F38*(1+B$19)))</f>
        <v>0</v>
      </c>
      <c r="C127" s="67">
        <f>((Ingresos!$E79*(1+C$20))*(Ingresos!$E38*(1+C$19)))+((Ingresos!$F79*(1+C$20))*(Ingresos!$F38*(1+C$19)))</f>
        <v>0</v>
      </c>
      <c r="D127" s="67">
        <f>((Ingresos!$E79*(1+D$20))*(Ingresos!$E38*(1+D$19)))+((Ingresos!$F79*(1+D$20))*(Ingresos!$F38*(1+D$19)))</f>
        <v>0</v>
      </c>
      <c r="E127" s="67">
        <f>((Ingresos!$E79*(1+E$20))*(Ingresos!$E38*(1+E$19)))+((Ingresos!$F79*(1+E$20))*(Ingresos!$F38*(1+E$19)))</f>
        <v>0</v>
      </c>
      <c r="F127" s="67">
        <f>((Ingresos!$E79*(1+F$20))*(Ingresos!$E38*(1+F$19)))+((Ingresos!$F79*(1+F$20))*(Ingresos!$F38*(1+F$19)))</f>
        <v>0</v>
      </c>
      <c r="G127" s="67">
        <f>((Ingresos!$E79*(1+G$20))*(Ingresos!$E38*(1+G$19)))+((Ingresos!$F79*(1+G$20))*(Ingresos!$F38*(1+G$19)))</f>
        <v>0</v>
      </c>
      <c r="H127" s="67">
        <f>((Ingresos!$E79*(1+H$20))*(Ingresos!$E38*(1+H$19)))+((Ingresos!$F79*(1+H$20))*(Ingresos!$F38*(1+H$19)))</f>
        <v>0</v>
      </c>
      <c r="I127" s="67">
        <f>((Ingresos!$E79*(1+I$20))*(Ingresos!$E38*(1+I$19)))+((Ingresos!$F79*(1+I$20))*(Ingresos!$F38*(1+I$19)))</f>
        <v>0</v>
      </c>
      <c r="J127" s="67">
        <f>((Ingresos!$E79*(1+J$20))*(Ingresos!$E38*(1+J$19)))+((Ingresos!$F79*(1+J$20))*(Ingresos!$F38*(1+J$19)))</f>
        <v>0</v>
      </c>
      <c r="K127" s="67">
        <f>((Ingresos!$E79*(1+K$20))*(Ingresos!$E38*(1+K$19)))+((Ingresos!$F79*(1+K$20))*(Ingresos!$F38*(1+K$19)))</f>
        <v>0</v>
      </c>
      <c r="L127" s="67">
        <f>((Ingresos!$E79*(1+L$20))*(Ingresos!$E38*(1+L$19)))+((Ingresos!$F79*(1+L$20))*(Ingresos!$F38*(1+L$19)))</f>
        <v>0</v>
      </c>
      <c r="M127" s="67">
        <f>((Ingresos!$E79*(1+M$20))*(Ingresos!$E38*(1+M$19)))+((Ingresos!$F79*(1+M$20))*(Ingresos!$F38*(1+M$19)))</f>
        <v>0</v>
      </c>
    </row>
    <row r="128" spans="1:13">
      <c r="A128" s="69" t="str">
        <f>Ingresos!$C$80</f>
        <v>No aplica</v>
      </c>
      <c r="B128" s="67">
        <f>((Ingresos!$E80*(1+B$20))*(Ingresos!$E39*(1+B$19)))+((Ingresos!$F80*(1+B$20))*(Ingresos!$F39*(1+B$19)))</f>
        <v>0</v>
      </c>
      <c r="C128" s="67">
        <f>((Ingresos!$E80*(1+C$20))*(Ingresos!$E39*(1+C$19)))+((Ingresos!$F80*(1+C$20))*(Ingresos!$F39*(1+C$19)))</f>
        <v>0</v>
      </c>
      <c r="D128" s="67">
        <f>((Ingresos!$E80*(1+D$20))*(Ingresos!$E39*(1+D$19)))+((Ingresos!$F80*(1+D$20))*(Ingresos!$F39*(1+D$19)))</f>
        <v>0</v>
      </c>
      <c r="E128" s="67">
        <f>((Ingresos!$E80*(1+E$20))*(Ingresos!$E39*(1+E$19)))+((Ingresos!$F80*(1+E$20))*(Ingresos!$F39*(1+E$19)))</f>
        <v>0</v>
      </c>
      <c r="F128" s="67">
        <f>((Ingresos!$E80*(1+F$20))*(Ingresos!$E39*(1+F$19)))+((Ingresos!$F80*(1+F$20))*(Ingresos!$F39*(1+F$19)))</f>
        <v>0</v>
      </c>
      <c r="G128" s="67">
        <f>((Ingresos!$E80*(1+G$20))*(Ingresos!$E39*(1+G$19)))+((Ingresos!$F80*(1+G$20))*(Ingresos!$F39*(1+G$19)))</f>
        <v>0</v>
      </c>
      <c r="H128" s="67">
        <f>((Ingresos!$E80*(1+H$20))*(Ingresos!$E39*(1+H$19)))+((Ingresos!$F80*(1+H$20))*(Ingresos!$F39*(1+H$19)))</f>
        <v>0</v>
      </c>
      <c r="I128" s="67">
        <f>((Ingresos!$E80*(1+I$20))*(Ingresos!$E39*(1+I$19)))+((Ingresos!$F80*(1+I$20))*(Ingresos!$F39*(1+I$19)))</f>
        <v>0</v>
      </c>
      <c r="J128" s="67">
        <f>((Ingresos!$E80*(1+J$20))*(Ingresos!$E39*(1+J$19)))+((Ingresos!$F80*(1+J$20))*(Ingresos!$F39*(1+J$19)))</f>
        <v>0</v>
      </c>
      <c r="K128" s="67">
        <f>((Ingresos!$E80*(1+K$20))*(Ingresos!$E39*(1+K$19)))+((Ingresos!$F80*(1+K$20))*(Ingresos!$F39*(1+K$19)))</f>
        <v>0</v>
      </c>
      <c r="L128" s="67">
        <f>((Ingresos!$E80*(1+L$20))*(Ingresos!$E39*(1+L$19)))+((Ingresos!$F80*(1+L$20))*(Ingresos!$F39*(1+L$19)))</f>
        <v>0</v>
      </c>
      <c r="M128" s="67">
        <f>((Ingresos!$E80*(1+M$20))*(Ingresos!$E39*(1+M$19)))+((Ingresos!$F80*(1+M$20))*(Ingresos!$F39*(1+M$19)))</f>
        <v>0</v>
      </c>
    </row>
    <row r="129" spans="1:13">
      <c r="A129" s="69" t="str">
        <f>Ingresos!$C$81</f>
        <v>No aplica</v>
      </c>
      <c r="B129" s="67">
        <f>((Ingresos!$E81*(1+B$20))*(Ingresos!$E40*(1+B$19)))+((Ingresos!$F81*(1+B$20))*(Ingresos!$F40*(1+B$19)))</f>
        <v>0</v>
      </c>
      <c r="C129" s="67">
        <f>((Ingresos!$E81*(1+C$20))*(Ingresos!$E40*(1+C$19)))+((Ingresos!$F81*(1+C$20))*(Ingresos!$F40*(1+C$19)))</f>
        <v>0</v>
      </c>
      <c r="D129" s="67">
        <f>((Ingresos!$E81*(1+D$20))*(Ingresos!$E40*(1+D$19)))+((Ingresos!$F81*(1+D$20))*(Ingresos!$F40*(1+D$19)))</f>
        <v>0</v>
      </c>
      <c r="E129" s="67">
        <f>((Ingresos!$E81*(1+E$20))*(Ingresos!$E40*(1+E$19)))+((Ingresos!$F81*(1+E$20))*(Ingresos!$F40*(1+E$19)))</f>
        <v>0</v>
      </c>
      <c r="F129" s="67">
        <f>((Ingresos!$E81*(1+F$20))*(Ingresos!$E40*(1+F$19)))+((Ingresos!$F81*(1+F$20))*(Ingresos!$F40*(1+F$19)))</f>
        <v>0</v>
      </c>
      <c r="G129" s="67">
        <f>((Ingresos!$E81*(1+G$20))*(Ingresos!$E40*(1+G$19)))+((Ingresos!$F81*(1+G$20))*(Ingresos!$F40*(1+G$19)))</f>
        <v>0</v>
      </c>
      <c r="H129" s="67">
        <f>((Ingresos!$E81*(1+H$20))*(Ingresos!$E40*(1+H$19)))+((Ingresos!$F81*(1+H$20))*(Ingresos!$F40*(1+H$19)))</f>
        <v>0</v>
      </c>
      <c r="I129" s="67">
        <f>((Ingresos!$E81*(1+I$20))*(Ingresos!$E40*(1+I$19)))+((Ingresos!$F81*(1+I$20))*(Ingresos!$F40*(1+I$19)))</f>
        <v>0</v>
      </c>
      <c r="J129" s="67">
        <f>((Ingresos!$E81*(1+J$20))*(Ingresos!$E40*(1+J$19)))+((Ingresos!$F81*(1+J$20))*(Ingresos!$F40*(1+J$19)))</f>
        <v>0</v>
      </c>
      <c r="K129" s="67">
        <f>((Ingresos!$E81*(1+K$20))*(Ingresos!$E40*(1+K$19)))+((Ingresos!$F81*(1+K$20))*(Ingresos!$F40*(1+K$19)))</f>
        <v>0</v>
      </c>
      <c r="L129" s="67">
        <f>((Ingresos!$E81*(1+L$20))*(Ingresos!$E40*(1+L$19)))+((Ingresos!$F81*(1+L$20))*(Ingresos!$F40*(1+L$19)))</f>
        <v>0</v>
      </c>
      <c r="M129" s="67">
        <f>((Ingresos!$E81*(1+M$20))*(Ingresos!$E40*(1+M$19)))+((Ingresos!$F81*(1+M$20))*(Ingresos!$F40*(1+M$19)))</f>
        <v>0</v>
      </c>
    </row>
    <row r="130" spans="1:13">
      <c r="A130" s="69" t="str">
        <f>Ingresos!$C$82</f>
        <v>No aplica</v>
      </c>
      <c r="B130" s="67">
        <f>((Ingresos!$E82*(1+B$20))*(Ingresos!$E41*(1+B$19)))+((Ingresos!$F82*(1+B$20))*(Ingresos!$F41*(1+B$19)))</f>
        <v>0</v>
      </c>
      <c r="C130" s="67">
        <f>((Ingresos!$E82*(1+C$20))*(Ingresos!$E41*(1+C$19)))+((Ingresos!$F82*(1+C$20))*(Ingresos!$F41*(1+C$19)))</f>
        <v>0</v>
      </c>
      <c r="D130" s="67">
        <f>((Ingresos!$E82*(1+D$20))*(Ingresos!$E41*(1+D$19)))+((Ingresos!$F82*(1+D$20))*(Ingresos!$F41*(1+D$19)))</f>
        <v>0</v>
      </c>
      <c r="E130" s="67">
        <f>((Ingresos!$E82*(1+E$20))*(Ingresos!$E41*(1+E$19)))+((Ingresos!$F82*(1+E$20))*(Ingresos!$F41*(1+E$19)))</f>
        <v>0</v>
      </c>
      <c r="F130" s="67">
        <f>((Ingresos!$E82*(1+F$20))*(Ingresos!$E41*(1+F$19)))+((Ingresos!$F82*(1+F$20))*(Ingresos!$F41*(1+F$19)))</f>
        <v>0</v>
      </c>
      <c r="G130" s="67">
        <f>((Ingresos!$E82*(1+G$20))*(Ingresos!$E41*(1+G$19)))+((Ingresos!$F82*(1+G$20))*(Ingresos!$F41*(1+G$19)))</f>
        <v>0</v>
      </c>
      <c r="H130" s="67">
        <f>((Ingresos!$E82*(1+H$20))*(Ingresos!$E41*(1+H$19)))+((Ingresos!$F82*(1+H$20))*(Ingresos!$F41*(1+H$19)))</f>
        <v>0</v>
      </c>
      <c r="I130" s="67">
        <f>((Ingresos!$E82*(1+I$20))*(Ingresos!$E41*(1+I$19)))+((Ingresos!$F82*(1+I$20))*(Ingresos!$F41*(1+I$19)))</f>
        <v>0</v>
      </c>
      <c r="J130" s="67">
        <f>((Ingresos!$E82*(1+J$20))*(Ingresos!$E41*(1+J$19)))+((Ingresos!$F82*(1+J$20))*(Ingresos!$F41*(1+J$19)))</f>
        <v>0</v>
      </c>
      <c r="K130" s="67">
        <f>((Ingresos!$E82*(1+K$20))*(Ingresos!$E41*(1+K$19)))+((Ingresos!$F82*(1+K$20))*(Ingresos!$F41*(1+K$19)))</f>
        <v>0</v>
      </c>
      <c r="L130" s="67">
        <f>((Ingresos!$E82*(1+L$20))*(Ingresos!$E41*(1+L$19)))+((Ingresos!$F82*(1+L$20))*(Ingresos!$F41*(1+L$19)))</f>
        <v>0</v>
      </c>
      <c r="M130" s="67">
        <f>((Ingresos!$E82*(1+M$20))*(Ingresos!$E41*(1+M$19)))+((Ingresos!$F82*(1+M$20))*(Ingresos!$F41*(1+M$19)))</f>
        <v>0</v>
      </c>
    </row>
    <row r="131" spans="1:13">
      <c r="A131" s="69" t="str">
        <f>Ingresos!$C$83</f>
        <v>No aplica</v>
      </c>
      <c r="B131" s="67">
        <f>((Ingresos!$E83*(1+B$20))*(Ingresos!$E42*(1+B$19)))+((Ingresos!$F83*(1+B$20))*(Ingresos!$F42*(1+B$19)))</f>
        <v>0</v>
      </c>
      <c r="C131" s="67">
        <f>((Ingresos!$E83*(1+C$20))*(Ingresos!$E42*(1+C$19)))+((Ingresos!$F83*(1+C$20))*(Ingresos!$F42*(1+C$19)))</f>
        <v>0</v>
      </c>
      <c r="D131" s="67">
        <f>((Ingresos!$E83*(1+D$20))*(Ingresos!$E42*(1+D$19)))+((Ingresos!$F83*(1+D$20))*(Ingresos!$F42*(1+D$19)))</f>
        <v>0</v>
      </c>
      <c r="E131" s="67">
        <f>((Ingresos!$E83*(1+E$20))*(Ingresos!$E42*(1+E$19)))+((Ingresos!$F83*(1+E$20))*(Ingresos!$F42*(1+E$19)))</f>
        <v>0</v>
      </c>
      <c r="F131" s="67">
        <f>((Ingresos!$E83*(1+F$20))*(Ingresos!$E42*(1+F$19)))+((Ingresos!$F83*(1+F$20))*(Ingresos!$F42*(1+F$19)))</f>
        <v>0</v>
      </c>
      <c r="G131" s="67">
        <f>((Ingresos!$E83*(1+G$20))*(Ingresos!$E42*(1+G$19)))+((Ingresos!$F83*(1+G$20))*(Ingresos!$F42*(1+G$19)))</f>
        <v>0</v>
      </c>
      <c r="H131" s="67">
        <f>((Ingresos!$E83*(1+H$20))*(Ingresos!$E42*(1+H$19)))+((Ingresos!$F83*(1+H$20))*(Ingresos!$F42*(1+H$19)))</f>
        <v>0</v>
      </c>
      <c r="I131" s="67">
        <f>((Ingresos!$E83*(1+I$20))*(Ingresos!$E42*(1+I$19)))+((Ingresos!$F83*(1+I$20))*(Ingresos!$F42*(1+I$19)))</f>
        <v>0</v>
      </c>
      <c r="J131" s="67">
        <f>((Ingresos!$E83*(1+J$20))*(Ingresos!$E42*(1+J$19)))+((Ingresos!$F83*(1+J$20))*(Ingresos!$F42*(1+J$19)))</f>
        <v>0</v>
      </c>
      <c r="K131" s="67">
        <f>((Ingresos!$E83*(1+K$20))*(Ingresos!$E42*(1+K$19)))+((Ingresos!$F83*(1+K$20))*(Ingresos!$F42*(1+K$19)))</f>
        <v>0</v>
      </c>
      <c r="L131" s="67">
        <f>((Ingresos!$E83*(1+L$20))*(Ingresos!$E42*(1+L$19)))+((Ingresos!$F83*(1+L$20))*(Ingresos!$F42*(1+L$19)))</f>
        <v>0</v>
      </c>
      <c r="M131" s="67">
        <f>((Ingresos!$E83*(1+M$20))*(Ingresos!$E42*(1+M$19)))+((Ingresos!$F83*(1+M$20))*(Ingresos!$F42*(1+M$19)))</f>
        <v>0</v>
      </c>
    </row>
    <row r="132" spans="1:13">
      <c r="A132" s="69" t="str">
        <f>Ingresos!$C$84</f>
        <v>No aplica</v>
      </c>
      <c r="B132" s="67">
        <f>((Ingresos!$E84*(1+B$20))*(Ingresos!$E43*(1+B$19)))+((Ingresos!$F84*(1+B$20))*(Ingresos!$F43*(1+B$19)))</f>
        <v>0</v>
      </c>
      <c r="C132" s="67">
        <f>((Ingresos!$E84*(1+C$20))*(Ingresos!$E43*(1+C$19)))+((Ingresos!$F84*(1+C$20))*(Ingresos!$F43*(1+C$19)))</f>
        <v>0</v>
      </c>
      <c r="D132" s="67">
        <f>((Ingresos!$E84*(1+D$20))*(Ingresos!$E43*(1+D$19)))+((Ingresos!$F84*(1+D$20))*(Ingresos!$F43*(1+D$19)))</f>
        <v>0</v>
      </c>
      <c r="E132" s="67">
        <f>((Ingresos!$E84*(1+E$20))*(Ingresos!$E43*(1+E$19)))+((Ingresos!$F84*(1+E$20))*(Ingresos!$F43*(1+E$19)))</f>
        <v>0</v>
      </c>
      <c r="F132" s="67">
        <f>((Ingresos!$E84*(1+F$20))*(Ingresos!$E43*(1+F$19)))+((Ingresos!$F84*(1+F$20))*(Ingresos!$F43*(1+F$19)))</f>
        <v>0</v>
      </c>
      <c r="G132" s="67">
        <f>((Ingresos!$E84*(1+G$20))*(Ingresos!$E43*(1+G$19)))+((Ingresos!$F84*(1+G$20))*(Ingresos!$F43*(1+G$19)))</f>
        <v>0</v>
      </c>
      <c r="H132" s="67">
        <f>((Ingresos!$E84*(1+H$20))*(Ingresos!$E43*(1+H$19)))+((Ingresos!$F84*(1+H$20))*(Ingresos!$F43*(1+H$19)))</f>
        <v>0</v>
      </c>
      <c r="I132" s="67">
        <f>((Ingresos!$E84*(1+I$20))*(Ingresos!$E43*(1+I$19)))+((Ingresos!$F84*(1+I$20))*(Ingresos!$F43*(1+I$19)))</f>
        <v>0</v>
      </c>
      <c r="J132" s="67">
        <f>((Ingresos!$E84*(1+J$20))*(Ingresos!$E43*(1+J$19)))+((Ingresos!$F84*(1+J$20))*(Ingresos!$F43*(1+J$19)))</f>
        <v>0</v>
      </c>
      <c r="K132" s="67">
        <f>((Ingresos!$E84*(1+K$20))*(Ingresos!$E43*(1+K$19)))+((Ingresos!$F84*(1+K$20))*(Ingresos!$F43*(1+K$19)))</f>
        <v>0</v>
      </c>
      <c r="L132" s="67">
        <f>((Ingresos!$E84*(1+L$20))*(Ingresos!$E43*(1+L$19)))+((Ingresos!$F84*(1+L$20))*(Ingresos!$F43*(1+L$19)))</f>
        <v>0</v>
      </c>
      <c r="M132" s="67">
        <f>((Ingresos!$E84*(1+M$20))*(Ingresos!$E43*(1+M$19)))+((Ingresos!$F84*(1+M$20))*(Ingresos!$F43*(1+M$19)))</f>
        <v>0</v>
      </c>
    </row>
    <row r="133" spans="1:13">
      <c r="A133" s="69" t="str">
        <f>Ingresos!$C$85</f>
        <v>No aplica</v>
      </c>
      <c r="B133" s="67">
        <f>((Ingresos!$E85*(1+B$20))*(Ingresos!$E44*(1+B$19)))+((Ingresos!$F85*(1+B$20))*(Ingresos!$F44*(1+B$19)))</f>
        <v>0</v>
      </c>
      <c r="C133" s="67">
        <f>((Ingresos!$E85*(1+C$20))*(Ingresos!$E44*(1+C$19)))+((Ingresos!$F85*(1+C$20))*(Ingresos!$F44*(1+C$19)))</f>
        <v>0</v>
      </c>
      <c r="D133" s="67">
        <f>((Ingresos!$E85*(1+D$20))*(Ingresos!$E44*(1+D$19)))+((Ingresos!$F85*(1+D$20))*(Ingresos!$F44*(1+D$19)))</f>
        <v>0</v>
      </c>
      <c r="E133" s="67">
        <f>((Ingresos!$E85*(1+E$20))*(Ingresos!$E44*(1+E$19)))+((Ingresos!$F85*(1+E$20))*(Ingresos!$F44*(1+E$19)))</f>
        <v>0</v>
      </c>
      <c r="F133" s="67">
        <f>((Ingresos!$E85*(1+F$20))*(Ingresos!$E44*(1+F$19)))+((Ingresos!$F85*(1+F$20))*(Ingresos!$F44*(1+F$19)))</f>
        <v>0</v>
      </c>
      <c r="G133" s="67">
        <f>((Ingresos!$E85*(1+G$20))*(Ingresos!$E44*(1+G$19)))+((Ingresos!$F85*(1+G$20))*(Ingresos!$F44*(1+G$19)))</f>
        <v>0</v>
      </c>
      <c r="H133" s="67">
        <f>((Ingresos!$E85*(1+H$20))*(Ingresos!$E44*(1+H$19)))+((Ingresos!$F85*(1+H$20))*(Ingresos!$F44*(1+H$19)))</f>
        <v>0</v>
      </c>
      <c r="I133" s="67">
        <f>((Ingresos!$E85*(1+I$20))*(Ingresos!$E44*(1+I$19)))+((Ingresos!$F85*(1+I$20))*(Ingresos!$F44*(1+I$19)))</f>
        <v>0</v>
      </c>
      <c r="J133" s="67">
        <f>((Ingresos!$E85*(1+J$20))*(Ingresos!$E44*(1+J$19)))+((Ingresos!$F85*(1+J$20))*(Ingresos!$F44*(1+J$19)))</f>
        <v>0</v>
      </c>
      <c r="K133" s="67">
        <f>((Ingresos!$E85*(1+K$20))*(Ingresos!$E44*(1+K$19)))+((Ingresos!$F85*(1+K$20))*(Ingresos!$F44*(1+K$19)))</f>
        <v>0</v>
      </c>
      <c r="L133" s="67">
        <f>((Ingresos!$E85*(1+L$20))*(Ingresos!$E44*(1+L$19)))+((Ingresos!$F85*(1+L$20))*(Ingresos!$F44*(1+L$19)))</f>
        <v>0</v>
      </c>
      <c r="M133" s="67">
        <f>((Ingresos!$E85*(1+M$20))*(Ingresos!$E44*(1+M$19)))+((Ingresos!$F85*(1+M$20))*(Ingresos!$F44*(1+M$19)))</f>
        <v>0</v>
      </c>
    </row>
    <row r="134" spans="1:13">
      <c r="A134" s="69" t="str">
        <f>Ingresos!$C$86</f>
        <v>No aplica</v>
      </c>
      <c r="B134" s="67">
        <f>((Ingresos!$E86*(1+B$20))*(Ingresos!$E45*(1+B$19)))+((Ingresos!$F86*(1+B$20))*(Ingresos!$F45*(1+B$19)))</f>
        <v>0</v>
      </c>
      <c r="C134" s="67">
        <f>((Ingresos!$E86*(1+C$20))*(Ingresos!$E45*(1+C$19)))+((Ingresos!$F86*(1+C$20))*(Ingresos!$F45*(1+C$19)))</f>
        <v>0</v>
      </c>
      <c r="D134" s="67">
        <f>((Ingresos!$E86*(1+D$20))*(Ingresos!$E45*(1+D$19)))+((Ingresos!$F86*(1+D$20))*(Ingresos!$F45*(1+D$19)))</f>
        <v>0</v>
      </c>
      <c r="E134" s="67">
        <f>((Ingresos!$E86*(1+E$20))*(Ingresos!$E45*(1+E$19)))+((Ingresos!$F86*(1+E$20))*(Ingresos!$F45*(1+E$19)))</f>
        <v>0</v>
      </c>
      <c r="F134" s="67">
        <f>((Ingresos!$E86*(1+F$20))*(Ingresos!$E45*(1+F$19)))+((Ingresos!$F86*(1+F$20))*(Ingresos!$F45*(1+F$19)))</f>
        <v>0</v>
      </c>
      <c r="G134" s="67">
        <f>((Ingresos!$E86*(1+G$20))*(Ingresos!$E45*(1+G$19)))+((Ingresos!$F86*(1+G$20))*(Ingresos!$F45*(1+G$19)))</f>
        <v>0</v>
      </c>
      <c r="H134" s="67">
        <f>((Ingresos!$E86*(1+H$20))*(Ingresos!$E45*(1+H$19)))+((Ingresos!$F86*(1+H$20))*(Ingresos!$F45*(1+H$19)))</f>
        <v>0</v>
      </c>
      <c r="I134" s="67">
        <f>((Ingresos!$E86*(1+I$20))*(Ingresos!$E45*(1+I$19)))+((Ingresos!$F86*(1+I$20))*(Ingresos!$F45*(1+I$19)))</f>
        <v>0</v>
      </c>
      <c r="J134" s="67">
        <f>((Ingresos!$E86*(1+J$20))*(Ingresos!$E45*(1+J$19)))+((Ingresos!$F86*(1+J$20))*(Ingresos!$F45*(1+J$19)))</f>
        <v>0</v>
      </c>
      <c r="K134" s="67">
        <f>((Ingresos!$E86*(1+K$20))*(Ingresos!$E45*(1+K$19)))+((Ingresos!$F86*(1+K$20))*(Ingresos!$F45*(1+K$19)))</f>
        <v>0</v>
      </c>
      <c r="L134" s="67">
        <f>((Ingresos!$E86*(1+L$20))*(Ingresos!$E45*(1+L$19)))+((Ingresos!$F86*(1+L$20))*(Ingresos!$F45*(1+L$19)))</f>
        <v>0</v>
      </c>
      <c r="M134" s="67">
        <f>((Ingresos!$E86*(1+M$20))*(Ingresos!$E45*(1+M$19)))+((Ingresos!$F86*(1+M$20))*(Ingresos!$F45*(1+M$19)))</f>
        <v>0</v>
      </c>
    </row>
    <row r="135" spans="1:13">
      <c r="A135" s="69" t="str">
        <f>Ingresos!$C$87</f>
        <v>No aplica</v>
      </c>
      <c r="B135" s="67">
        <f>((Ingresos!$E87*(1+B$20))*(Ingresos!$E46*(1+B$19)))+((Ingresos!$F87*(1+B$20))*(Ingresos!$F46*(1+B$19)))</f>
        <v>0</v>
      </c>
      <c r="C135" s="67">
        <f>((Ingresos!$E87*(1+C$20))*(Ingresos!$E46*(1+C$19)))+((Ingresos!$F87*(1+C$20))*(Ingresos!$F46*(1+C$19)))</f>
        <v>0</v>
      </c>
      <c r="D135" s="67">
        <f>((Ingresos!$E87*(1+D$20))*(Ingresos!$E46*(1+D$19)))+((Ingresos!$F87*(1+D$20))*(Ingresos!$F46*(1+D$19)))</f>
        <v>0</v>
      </c>
      <c r="E135" s="67">
        <f>((Ingresos!$E87*(1+E$20))*(Ingresos!$E46*(1+E$19)))+((Ingresos!$F87*(1+E$20))*(Ingresos!$F46*(1+E$19)))</f>
        <v>0</v>
      </c>
      <c r="F135" s="67">
        <f>((Ingresos!$E87*(1+F$20))*(Ingresos!$E46*(1+F$19)))+((Ingresos!$F87*(1+F$20))*(Ingresos!$F46*(1+F$19)))</f>
        <v>0</v>
      </c>
      <c r="G135" s="67">
        <f>((Ingresos!$E87*(1+G$20))*(Ingresos!$E46*(1+G$19)))+((Ingresos!$F87*(1+G$20))*(Ingresos!$F46*(1+G$19)))</f>
        <v>0</v>
      </c>
      <c r="H135" s="67">
        <f>((Ingresos!$E87*(1+H$20))*(Ingresos!$E46*(1+H$19)))+((Ingresos!$F87*(1+H$20))*(Ingresos!$F46*(1+H$19)))</f>
        <v>0</v>
      </c>
      <c r="I135" s="67">
        <f>((Ingresos!$E87*(1+I$20))*(Ingresos!$E46*(1+I$19)))+((Ingresos!$F87*(1+I$20))*(Ingresos!$F46*(1+I$19)))</f>
        <v>0</v>
      </c>
      <c r="J135" s="67">
        <f>((Ingresos!$E87*(1+J$20))*(Ingresos!$E46*(1+J$19)))+((Ingresos!$F87*(1+J$20))*(Ingresos!$F46*(1+J$19)))</f>
        <v>0</v>
      </c>
      <c r="K135" s="67">
        <f>((Ingresos!$E87*(1+K$20))*(Ingresos!$E46*(1+K$19)))+((Ingresos!$F87*(1+K$20))*(Ingresos!$F46*(1+K$19)))</f>
        <v>0</v>
      </c>
      <c r="L135" s="67">
        <f>((Ingresos!$E87*(1+L$20))*(Ingresos!$E46*(1+L$19)))+((Ingresos!$F87*(1+L$20))*(Ingresos!$F46*(1+L$19)))</f>
        <v>0</v>
      </c>
      <c r="M135" s="67">
        <f>((Ingresos!$E87*(1+M$20))*(Ingresos!$E46*(1+M$19)))+((Ingresos!$F87*(1+M$20))*(Ingresos!$F46*(1+M$19)))</f>
        <v>0</v>
      </c>
    </row>
    <row r="136" spans="1:13">
      <c r="A136" s="77" t="s">
        <v>133</v>
      </c>
      <c r="B136" s="78">
        <f t="shared" ref="B136:M136" si="23">SUM(B126:B135)</f>
        <v>0</v>
      </c>
      <c r="C136" s="78">
        <f t="shared" si="23"/>
        <v>0</v>
      </c>
      <c r="D136" s="78">
        <f t="shared" si="23"/>
        <v>0</v>
      </c>
      <c r="E136" s="78">
        <f t="shared" si="23"/>
        <v>0</v>
      </c>
      <c r="F136" s="78">
        <f t="shared" si="23"/>
        <v>0</v>
      </c>
      <c r="G136" s="78">
        <f t="shared" si="23"/>
        <v>0</v>
      </c>
      <c r="H136" s="78">
        <f t="shared" si="23"/>
        <v>0</v>
      </c>
      <c r="I136" s="78">
        <f t="shared" si="23"/>
        <v>0</v>
      </c>
      <c r="J136" s="78">
        <f t="shared" si="23"/>
        <v>0</v>
      </c>
      <c r="K136" s="78">
        <f t="shared" si="23"/>
        <v>0</v>
      </c>
      <c r="L136" s="78">
        <f t="shared" si="23"/>
        <v>0</v>
      </c>
      <c r="M136" s="78">
        <f t="shared" si="23"/>
        <v>0</v>
      </c>
    </row>
    <row r="137" spans="1:13">
      <c r="A137" s="69" t="str">
        <f>Ingresos!$C$90</f>
        <v>Servicio 1</v>
      </c>
      <c r="B137" s="67">
        <f>((Ingresos!$E90*(1+B$20))*(Ingresos!$E49*(1+B$19)))+((Ingresos!$F90*(1+B$20))*(Ingresos!$F49*(1+B$19)))</f>
        <v>0</v>
      </c>
      <c r="C137" s="67">
        <f>((Ingresos!$E90*(1+C$20))*(Ingresos!$E49*(1+C$19)))+((Ingresos!$F90*(1+C$20))*(Ingresos!$F49*(1+C$19)))</f>
        <v>0</v>
      </c>
      <c r="D137" s="67">
        <f>((Ingresos!$E90*(1+D$20))*(Ingresos!$E49*(1+D$19)))+((Ingresos!$F90*(1+D$20))*(Ingresos!$F49*(1+D$19)))</f>
        <v>0</v>
      </c>
      <c r="E137" s="67">
        <f>((Ingresos!$E90*(1+E$20))*(Ingresos!$E49*(1+E$19)))+((Ingresos!$F90*(1+E$20))*(Ingresos!$F49*(1+E$19)))</f>
        <v>0</v>
      </c>
      <c r="F137" s="67">
        <f>((Ingresos!$E90*(1+F$20))*(Ingresos!$E49*(1+F$19)))+((Ingresos!$F90*(1+F$20))*(Ingresos!$F49*(1+F$19)))</f>
        <v>0</v>
      </c>
      <c r="G137" s="67">
        <f>((Ingresos!$E90*(1+G$20))*(Ingresos!$E49*(1+G$19)))+((Ingresos!$F90*(1+G$20))*(Ingresos!$F49*(1+G$19)))</f>
        <v>0</v>
      </c>
      <c r="H137" s="67">
        <f>((Ingresos!$E90*(1+H$20))*(Ingresos!$E49*(1+H$19)))+((Ingresos!$F90*(1+H$20))*(Ingresos!$F49*(1+H$19)))</f>
        <v>0</v>
      </c>
      <c r="I137" s="67">
        <f>((Ingresos!$E90*(1+I$20))*(Ingresos!$E49*(1+I$19)))+((Ingresos!$F90*(1+I$20))*(Ingresos!$F49*(1+I$19)))</f>
        <v>0</v>
      </c>
      <c r="J137" s="67">
        <f>((Ingresos!$E90*(1+J$20))*(Ingresos!$E49*(1+J$19)))+((Ingresos!$F90*(1+J$20))*(Ingresos!$F49*(1+J$19)))</f>
        <v>0</v>
      </c>
      <c r="K137" s="67">
        <f>((Ingresos!$E90*(1+K$20))*(Ingresos!$E49*(1+K$19)))+((Ingresos!$F90*(1+K$20))*(Ingresos!$F49*(1+K$19)))</f>
        <v>0</v>
      </c>
      <c r="L137" s="67">
        <f>((Ingresos!$E90*(1+L$20))*(Ingresos!$E49*(1+L$19)))+((Ingresos!$F90*(1+L$20))*(Ingresos!$F49*(1+L$19)))</f>
        <v>0</v>
      </c>
      <c r="M137" s="67">
        <f>((Ingresos!$E90*(1+M$20))*(Ingresos!$E49*(1+M$19)))+((Ingresos!$F90*(1+M$20))*(Ingresos!$F49*(1+M$19)))</f>
        <v>0</v>
      </c>
    </row>
    <row r="138" spans="1:13">
      <c r="A138" s="69" t="str">
        <f>Ingresos!$C$91</f>
        <v>No aplica</v>
      </c>
      <c r="B138" s="67">
        <f>((Ingresos!$E91*(1+B$20))*(Ingresos!$E50*(1+B$19)))+((Ingresos!$F91*(1+B$20))*(Ingresos!$F50*(1+B$19)))</f>
        <v>0</v>
      </c>
      <c r="C138" s="67">
        <f>((Ingresos!$E91*(1+C$20))*(Ingresos!$E50*(1+C$19)))+((Ingresos!$F91*(1+C$20))*(Ingresos!$F50*(1+C$19)))</f>
        <v>0</v>
      </c>
      <c r="D138" s="67">
        <f>((Ingresos!$E91*(1+D$20))*(Ingresos!$E50*(1+D$19)))+((Ingresos!$F91*(1+D$20))*(Ingresos!$F50*(1+D$19)))</f>
        <v>0</v>
      </c>
      <c r="E138" s="67">
        <f>((Ingresos!$E91*(1+E$20))*(Ingresos!$E50*(1+E$19)))+((Ingresos!$F91*(1+E$20))*(Ingresos!$F50*(1+E$19)))</f>
        <v>0</v>
      </c>
      <c r="F138" s="67">
        <f>((Ingresos!$E91*(1+F$20))*(Ingresos!$E50*(1+F$19)))+((Ingresos!$F91*(1+F$20))*(Ingresos!$F50*(1+F$19)))</f>
        <v>0</v>
      </c>
      <c r="G138" s="67">
        <f>((Ingresos!$E91*(1+G$20))*(Ingresos!$E50*(1+G$19)))+((Ingresos!$F91*(1+G$20))*(Ingresos!$F50*(1+G$19)))</f>
        <v>0</v>
      </c>
      <c r="H138" s="67">
        <f>((Ingresos!$E91*(1+H$20))*(Ingresos!$E50*(1+H$19)))+((Ingresos!$F91*(1+H$20))*(Ingresos!$F50*(1+H$19)))</f>
        <v>0</v>
      </c>
      <c r="I138" s="67">
        <f>((Ingresos!$E91*(1+I$20))*(Ingresos!$E50*(1+I$19)))+((Ingresos!$F91*(1+I$20))*(Ingresos!$F50*(1+I$19)))</f>
        <v>0</v>
      </c>
      <c r="J138" s="67">
        <f>((Ingresos!$E91*(1+J$20))*(Ingresos!$E50*(1+J$19)))+((Ingresos!$F91*(1+J$20))*(Ingresos!$F50*(1+J$19)))</f>
        <v>0</v>
      </c>
      <c r="K138" s="67">
        <f>((Ingresos!$E91*(1+K$20))*(Ingresos!$E50*(1+K$19)))+((Ingresos!$F91*(1+K$20))*(Ingresos!$F50*(1+K$19)))</f>
        <v>0</v>
      </c>
      <c r="L138" s="67">
        <f>((Ingresos!$E91*(1+L$20))*(Ingresos!$E50*(1+L$19)))+((Ingresos!$F91*(1+L$20))*(Ingresos!$F50*(1+L$19)))</f>
        <v>0</v>
      </c>
      <c r="M138" s="67">
        <f>((Ingresos!$E91*(1+M$20))*(Ingresos!$E50*(1+M$19)))+((Ingresos!$F91*(1+M$20))*(Ingresos!$F50*(1+M$19)))</f>
        <v>0</v>
      </c>
    </row>
    <row r="139" spans="1:13">
      <c r="A139" s="69" t="str">
        <f>Ingresos!$C$92</f>
        <v>No aplica</v>
      </c>
      <c r="B139" s="67">
        <f>((Ingresos!$E92*(1+B$20))*(Ingresos!$E51*(1+B$19)))+((Ingresos!$F92*(1+B$20))*(Ingresos!$F51*(1+B$19)))</f>
        <v>0</v>
      </c>
      <c r="C139" s="67">
        <f>((Ingresos!$E92*(1+C$20))*(Ingresos!$E51*(1+C$19)))+((Ingresos!$F92*(1+C$20))*(Ingresos!$F51*(1+C$19)))</f>
        <v>0</v>
      </c>
      <c r="D139" s="67">
        <f>((Ingresos!$E92*(1+D$20))*(Ingresos!$E51*(1+D$19)))+((Ingresos!$F92*(1+D$20))*(Ingresos!$F51*(1+D$19)))</f>
        <v>0</v>
      </c>
      <c r="E139" s="67">
        <f>((Ingresos!$E92*(1+E$20))*(Ingresos!$E51*(1+E$19)))+((Ingresos!$F92*(1+E$20))*(Ingresos!$F51*(1+E$19)))</f>
        <v>0</v>
      </c>
      <c r="F139" s="67">
        <f>((Ingresos!$E92*(1+F$20))*(Ingresos!$E51*(1+F$19)))+((Ingresos!$F92*(1+F$20))*(Ingresos!$F51*(1+F$19)))</f>
        <v>0</v>
      </c>
      <c r="G139" s="67">
        <f>((Ingresos!$E92*(1+G$20))*(Ingresos!$E51*(1+G$19)))+((Ingresos!$F92*(1+G$20))*(Ingresos!$F51*(1+G$19)))</f>
        <v>0</v>
      </c>
      <c r="H139" s="67">
        <f>((Ingresos!$E92*(1+H$20))*(Ingresos!$E51*(1+H$19)))+((Ingresos!$F92*(1+H$20))*(Ingresos!$F51*(1+H$19)))</f>
        <v>0</v>
      </c>
      <c r="I139" s="67">
        <f>((Ingresos!$E92*(1+I$20))*(Ingresos!$E51*(1+I$19)))+((Ingresos!$F92*(1+I$20))*(Ingresos!$F51*(1+I$19)))</f>
        <v>0</v>
      </c>
      <c r="J139" s="67">
        <f>((Ingresos!$E92*(1+J$20))*(Ingresos!$E51*(1+J$19)))+((Ingresos!$F92*(1+J$20))*(Ingresos!$F51*(1+J$19)))</f>
        <v>0</v>
      </c>
      <c r="K139" s="67">
        <f>((Ingresos!$E92*(1+K$20))*(Ingresos!$E51*(1+K$19)))+((Ingresos!$F92*(1+K$20))*(Ingresos!$F51*(1+K$19)))</f>
        <v>0</v>
      </c>
      <c r="L139" s="67">
        <f>((Ingresos!$E92*(1+L$20))*(Ingresos!$E51*(1+L$19)))+((Ingresos!$F92*(1+L$20))*(Ingresos!$F51*(1+L$19)))</f>
        <v>0</v>
      </c>
      <c r="M139" s="67">
        <f>((Ingresos!$E92*(1+M$20))*(Ingresos!$E51*(1+M$19)))+((Ingresos!$F92*(1+M$20))*(Ingresos!$F51*(1+M$19)))</f>
        <v>0</v>
      </c>
    </row>
    <row r="140" spans="1:13">
      <c r="A140" s="69" t="str">
        <f>Ingresos!$C$93</f>
        <v>No aplica</v>
      </c>
      <c r="B140" s="67">
        <f>((Ingresos!$E93*(1+B$20))*(Ingresos!$E52*(1+B$19)))+((Ingresos!$F93*(1+B$20))*(Ingresos!$F52*(1+B$19)))</f>
        <v>0</v>
      </c>
      <c r="C140" s="67">
        <f>((Ingresos!$E93*(1+C$20))*(Ingresos!$E52*(1+C$19)))+((Ingresos!$F93*(1+C$20))*(Ingresos!$F52*(1+C$19)))</f>
        <v>0</v>
      </c>
      <c r="D140" s="67">
        <f>((Ingresos!$E93*(1+D$20))*(Ingresos!$E52*(1+D$19)))+((Ingresos!$F93*(1+D$20))*(Ingresos!$F52*(1+D$19)))</f>
        <v>0</v>
      </c>
      <c r="E140" s="67">
        <f>((Ingresos!$E93*(1+E$20))*(Ingresos!$E52*(1+E$19)))+((Ingresos!$F93*(1+E$20))*(Ingresos!$F52*(1+E$19)))</f>
        <v>0</v>
      </c>
      <c r="F140" s="67">
        <f>((Ingresos!$E93*(1+F$20))*(Ingresos!$E52*(1+F$19)))+((Ingresos!$F93*(1+F$20))*(Ingresos!$F52*(1+F$19)))</f>
        <v>0</v>
      </c>
      <c r="G140" s="67">
        <f>((Ingresos!$E93*(1+G$20))*(Ingresos!$E52*(1+G$19)))+((Ingresos!$F93*(1+G$20))*(Ingresos!$F52*(1+G$19)))</f>
        <v>0</v>
      </c>
      <c r="H140" s="67">
        <f>((Ingresos!$E93*(1+H$20))*(Ingresos!$E52*(1+H$19)))+((Ingresos!$F93*(1+H$20))*(Ingresos!$F52*(1+H$19)))</f>
        <v>0</v>
      </c>
      <c r="I140" s="67">
        <f>((Ingresos!$E93*(1+I$20))*(Ingresos!$E52*(1+I$19)))+((Ingresos!$F93*(1+I$20))*(Ingresos!$F52*(1+I$19)))</f>
        <v>0</v>
      </c>
      <c r="J140" s="67">
        <f>((Ingresos!$E93*(1+J$20))*(Ingresos!$E52*(1+J$19)))+((Ingresos!$F93*(1+J$20))*(Ingresos!$F52*(1+J$19)))</f>
        <v>0</v>
      </c>
      <c r="K140" s="67">
        <f>((Ingresos!$E93*(1+K$20))*(Ingresos!$E52*(1+K$19)))+((Ingresos!$F93*(1+K$20))*(Ingresos!$F52*(1+K$19)))</f>
        <v>0</v>
      </c>
      <c r="L140" s="67">
        <f>((Ingresos!$E93*(1+L$20))*(Ingresos!$E52*(1+L$19)))+((Ingresos!$F93*(1+L$20))*(Ingresos!$F52*(1+L$19)))</f>
        <v>0</v>
      </c>
      <c r="M140" s="67">
        <f>((Ingresos!$E93*(1+M$20))*(Ingresos!$E52*(1+M$19)))+((Ingresos!$F93*(1+M$20))*(Ingresos!$F52*(1+M$19)))</f>
        <v>0</v>
      </c>
    </row>
    <row r="141" spans="1:13">
      <c r="A141" s="69" t="str">
        <f>Ingresos!$C$94</f>
        <v>No aplica</v>
      </c>
      <c r="B141" s="67">
        <f>((Ingresos!$E94*(1+B$20))*(Ingresos!$E53*(1+B$19)))+((Ingresos!$F94*(1+B$20))*(Ingresos!$F53*(1+B$19)))</f>
        <v>0</v>
      </c>
      <c r="C141" s="67">
        <f>((Ingresos!$E94*(1+C$20))*(Ingresos!$E53*(1+C$19)))+((Ingresos!$F94*(1+C$20))*(Ingresos!$F53*(1+C$19)))</f>
        <v>0</v>
      </c>
      <c r="D141" s="67">
        <f>((Ingresos!$E94*(1+D$20))*(Ingresos!$E53*(1+D$19)))+((Ingresos!$F94*(1+D$20))*(Ingresos!$F53*(1+D$19)))</f>
        <v>0</v>
      </c>
      <c r="E141" s="67">
        <f>((Ingresos!$E94*(1+E$20))*(Ingresos!$E53*(1+E$19)))+((Ingresos!$F94*(1+E$20))*(Ingresos!$F53*(1+E$19)))</f>
        <v>0</v>
      </c>
      <c r="F141" s="67">
        <f>((Ingresos!$E94*(1+F$20))*(Ingresos!$E53*(1+F$19)))+((Ingresos!$F94*(1+F$20))*(Ingresos!$F53*(1+F$19)))</f>
        <v>0</v>
      </c>
      <c r="G141" s="67">
        <f>((Ingresos!$E94*(1+G$20))*(Ingresos!$E53*(1+G$19)))+((Ingresos!$F94*(1+G$20))*(Ingresos!$F53*(1+G$19)))</f>
        <v>0</v>
      </c>
      <c r="H141" s="67">
        <f>((Ingresos!$E94*(1+H$20))*(Ingresos!$E53*(1+H$19)))+((Ingresos!$F94*(1+H$20))*(Ingresos!$F53*(1+H$19)))</f>
        <v>0</v>
      </c>
      <c r="I141" s="67">
        <f>((Ingresos!$E94*(1+I$20))*(Ingresos!$E53*(1+I$19)))+((Ingresos!$F94*(1+I$20))*(Ingresos!$F53*(1+I$19)))</f>
        <v>0</v>
      </c>
      <c r="J141" s="67">
        <f>((Ingresos!$E94*(1+J$20))*(Ingresos!$E53*(1+J$19)))+((Ingresos!$F94*(1+J$20))*(Ingresos!$F53*(1+J$19)))</f>
        <v>0</v>
      </c>
      <c r="K141" s="67">
        <f>((Ingresos!$E94*(1+K$20))*(Ingresos!$E53*(1+K$19)))+((Ingresos!$F94*(1+K$20))*(Ingresos!$F53*(1+K$19)))</f>
        <v>0</v>
      </c>
      <c r="L141" s="67">
        <f>((Ingresos!$E94*(1+L$20))*(Ingresos!$E53*(1+L$19)))+((Ingresos!$F94*(1+L$20))*(Ingresos!$F53*(1+L$19)))</f>
        <v>0</v>
      </c>
      <c r="M141" s="67">
        <f>((Ingresos!$E94*(1+M$20))*(Ingresos!$E53*(1+M$19)))+((Ingresos!$F94*(1+M$20))*(Ingresos!$F53*(1+M$19)))</f>
        <v>0</v>
      </c>
    </row>
    <row r="142" spans="1:13">
      <c r="A142" s="69" t="str">
        <f>Ingresos!$C$95</f>
        <v>No aplica</v>
      </c>
      <c r="B142" s="67">
        <f>((Ingresos!$E95*(1+B$20))*(Ingresos!$E54*(1+B$19)))+((Ingresos!$F95*(1+B$20))*(Ingresos!$F54*(1+B$19)))</f>
        <v>0</v>
      </c>
      <c r="C142" s="67">
        <f>((Ingresos!$E95*(1+C$20))*(Ingresos!$E54*(1+C$19)))+((Ingresos!$F95*(1+C$20))*(Ingresos!$F54*(1+C$19)))</f>
        <v>0</v>
      </c>
      <c r="D142" s="67">
        <f>((Ingresos!$E95*(1+D$20))*(Ingresos!$E54*(1+D$19)))+((Ingresos!$F95*(1+D$20))*(Ingresos!$F54*(1+D$19)))</f>
        <v>0</v>
      </c>
      <c r="E142" s="67">
        <f>((Ingresos!$E95*(1+E$20))*(Ingresos!$E54*(1+E$19)))+((Ingresos!$F95*(1+E$20))*(Ingresos!$F54*(1+E$19)))</f>
        <v>0</v>
      </c>
      <c r="F142" s="67">
        <f>((Ingresos!$E95*(1+F$20))*(Ingresos!$E54*(1+F$19)))+((Ingresos!$F95*(1+F$20))*(Ingresos!$F54*(1+F$19)))</f>
        <v>0</v>
      </c>
      <c r="G142" s="67">
        <f>((Ingresos!$E95*(1+G$20))*(Ingresos!$E54*(1+G$19)))+((Ingresos!$F95*(1+G$20))*(Ingresos!$F54*(1+G$19)))</f>
        <v>0</v>
      </c>
      <c r="H142" s="67">
        <f>((Ingresos!$E95*(1+H$20))*(Ingresos!$E54*(1+H$19)))+((Ingresos!$F95*(1+H$20))*(Ingresos!$F54*(1+H$19)))</f>
        <v>0</v>
      </c>
      <c r="I142" s="67">
        <f>((Ingresos!$E95*(1+I$20))*(Ingresos!$E54*(1+I$19)))+((Ingresos!$F95*(1+I$20))*(Ingresos!$F54*(1+I$19)))</f>
        <v>0</v>
      </c>
      <c r="J142" s="67">
        <f>((Ingresos!$E95*(1+J$20))*(Ingresos!$E54*(1+J$19)))+((Ingresos!$F95*(1+J$20))*(Ingresos!$F54*(1+J$19)))</f>
        <v>0</v>
      </c>
      <c r="K142" s="67">
        <f>((Ingresos!$E95*(1+K$20))*(Ingresos!$E54*(1+K$19)))+((Ingresos!$F95*(1+K$20))*(Ingresos!$F54*(1+K$19)))</f>
        <v>0</v>
      </c>
      <c r="L142" s="67">
        <f>((Ingresos!$E95*(1+L$20))*(Ingresos!$E54*(1+L$19)))+((Ingresos!$F95*(1+L$20))*(Ingresos!$F54*(1+L$19)))</f>
        <v>0</v>
      </c>
      <c r="M142" s="67">
        <f>((Ingresos!$E95*(1+M$20))*(Ingresos!$E54*(1+M$19)))+((Ingresos!$F95*(1+M$20))*(Ingresos!$F54*(1+M$19)))</f>
        <v>0</v>
      </c>
    </row>
    <row r="143" spans="1:13">
      <c r="A143" s="69" t="str">
        <f>Ingresos!$C$96</f>
        <v>No aplica</v>
      </c>
      <c r="B143" s="67">
        <f>((Ingresos!$E96*(1+B$20))*(Ingresos!$E55*(1+B$19)))+((Ingresos!$F96*(1+B$20))*(Ingresos!$F55*(1+B$19)))</f>
        <v>0</v>
      </c>
      <c r="C143" s="67">
        <f>((Ingresos!$E96*(1+C$20))*(Ingresos!$E55*(1+C$19)))+((Ingresos!$F96*(1+C$20))*(Ingresos!$F55*(1+C$19)))</f>
        <v>0</v>
      </c>
      <c r="D143" s="67">
        <f>((Ingresos!$E96*(1+D$20))*(Ingresos!$E55*(1+D$19)))+((Ingresos!$F96*(1+D$20))*(Ingresos!$F55*(1+D$19)))</f>
        <v>0</v>
      </c>
      <c r="E143" s="67">
        <f>((Ingresos!$E96*(1+E$20))*(Ingresos!$E55*(1+E$19)))+((Ingresos!$F96*(1+E$20))*(Ingresos!$F55*(1+E$19)))</f>
        <v>0</v>
      </c>
      <c r="F143" s="67">
        <f>((Ingresos!$E96*(1+F$20))*(Ingresos!$E55*(1+F$19)))+((Ingresos!$F96*(1+F$20))*(Ingresos!$F55*(1+F$19)))</f>
        <v>0</v>
      </c>
      <c r="G143" s="67">
        <f>((Ingresos!$E96*(1+G$20))*(Ingresos!$E55*(1+G$19)))+((Ingresos!$F96*(1+G$20))*(Ingresos!$F55*(1+G$19)))</f>
        <v>0</v>
      </c>
      <c r="H143" s="67">
        <f>((Ingresos!$E96*(1+H$20))*(Ingresos!$E55*(1+H$19)))+((Ingresos!$F96*(1+H$20))*(Ingresos!$F55*(1+H$19)))</f>
        <v>0</v>
      </c>
      <c r="I143" s="67">
        <f>((Ingresos!$E96*(1+I$20))*(Ingresos!$E55*(1+I$19)))+((Ingresos!$F96*(1+I$20))*(Ingresos!$F55*(1+I$19)))</f>
        <v>0</v>
      </c>
      <c r="J143" s="67">
        <f>((Ingresos!$E96*(1+J$20))*(Ingresos!$E55*(1+J$19)))+((Ingresos!$F96*(1+J$20))*(Ingresos!$F55*(1+J$19)))</f>
        <v>0</v>
      </c>
      <c r="K143" s="67">
        <f>((Ingresos!$E96*(1+K$20))*(Ingresos!$E55*(1+K$19)))+((Ingresos!$F96*(1+K$20))*(Ingresos!$F55*(1+K$19)))</f>
        <v>0</v>
      </c>
      <c r="L143" s="67">
        <f>((Ingresos!$E96*(1+L$20))*(Ingresos!$E55*(1+L$19)))+((Ingresos!$F96*(1+L$20))*(Ingresos!$F55*(1+L$19)))</f>
        <v>0</v>
      </c>
      <c r="M143" s="67">
        <f>((Ingresos!$E96*(1+M$20))*(Ingresos!$E55*(1+M$19)))+((Ingresos!$F96*(1+M$20))*(Ingresos!$F55*(1+M$19)))</f>
        <v>0</v>
      </c>
    </row>
    <row r="144" spans="1:13">
      <c r="A144" s="69" t="str">
        <f>Ingresos!$C$97</f>
        <v>No aplica</v>
      </c>
      <c r="B144" s="67">
        <f>((Ingresos!$E97*(1+B$20))*(Ingresos!$E56*(1+B$19)))+((Ingresos!$F97*(1+B$20))*(Ingresos!$F56*(1+B$19)))</f>
        <v>0</v>
      </c>
      <c r="C144" s="67">
        <f>((Ingresos!$E97*(1+C$20))*(Ingresos!$E56*(1+C$19)))+((Ingresos!$F97*(1+C$20))*(Ingresos!$F56*(1+C$19)))</f>
        <v>0</v>
      </c>
      <c r="D144" s="67">
        <f>((Ingresos!$E97*(1+D$20))*(Ingresos!$E56*(1+D$19)))+((Ingresos!$F97*(1+D$20))*(Ingresos!$F56*(1+D$19)))</f>
        <v>0</v>
      </c>
      <c r="E144" s="67">
        <f>((Ingresos!$E97*(1+E$20))*(Ingresos!$E56*(1+E$19)))+((Ingresos!$F97*(1+E$20))*(Ingresos!$F56*(1+E$19)))</f>
        <v>0</v>
      </c>
      <c r="F144" s="67">
        <f>((Ingresos!$E97*(1+F$20))*(Ingresos!$E56*(1+F$19)))+((Ingresos!$F97*(1+F$20))*(Ingresos!$F56*(1+F$19)))</f>
        <v>0</v>
      </c>
      <c r="G144" s="67">
        <f>((Ingresos!$E97*(1+G$20))*(Ingresos!$E56*(1+G$19)))+((Ingresos!$F97*(1+G$20))*(Ingresos!$F56*(1+G$19)))</f>
        <v>0</v>
      </c>
      <c r="H144" s="67">
        <f>((Ingresos!$E97*(1+H$20))*(Ingresos!$E56*(1+H$19)))+((Ingresos!$F97*(1+H$20))*(Ingresos!$F56*(1+H$19)))</f>
        <v>0</v>
      </c>
      <c r="I144" s="67">
        <f>((Ingresos!$E97*(1+I$20))*(Ingresos!$E56*(1+I$19)))+((Ingresos!$F97*(1+I$20))*(Ingresos!$F56*(1+I$19)))</f>
        <v>0</v>
      </c>
      <c r="J144" s="67">
        <f>((Ingresos!$E97*(1+J$20))*(Ingresos!$E56*(1+J$19)))+((Ingresos!$F97*(1+J$20))*(Ingresos!$F56*(1+J$19)))</f>
        <v>0</v>
      </c>
      <c r="K144" s="67">
        <f>((Ingresos!$E97*(1+K$20))*(Ingresos!$E56*(1+K$19)))+((Ingresos!$F97*(1+K$20))*(Ingresos!$F56*(1+K$19)))</f>
        <v>0</v>
      </c>
      <c r="L144" s="67">
        <f>((Ingresos!$E97*(1+L$20))*(Ingresos!$E56*(1+L$19)))+((Ingresos!$F97*(1+L$20))*(Ingresos!$F56*(1+L$19)))</f>
        <v>0</v>
      </c>
      <c r="M144" s="67">
        <f>((Ingresos!$E97*(1+M$20))*(Ingresos!$E56*(1+M$19)))+((Ingresos!$F97*(1+M$20))*(Ingresos!$F56*(1+M$19)))</f>
        <v>0</v>
      </c>
    </row>
    <row r="145" spans="1:13">
      <c r="A145" s="69" t="str">
        <f>Ingresos!$C$98</f>
        <v>No aplica</v>
      </c>
      <c r="B145" s="67">
        <f>((Ingresos!$E98*(1+B$20))*(Ingresos!$E57*(1+B$19)))+((Ingresos!$F98*(1+B$20))*(Ingresos!$F57*(1+B$19)))</f>
        <v>0</v>
      </c>
      <c r="C145" s="67">
        <f>((Ingresos!$E98*(1+C$20))*(Ingresos!$E57*(1+C$19)))+((Ingresos!$F98*(1+C$20))*(Ingresos!$F57*(1+C$19)))</f>
        <v>0</v>
      </c>
      <c r="D145" s="67">
        <f>((Ingresos!$E98*(1+D$20))*(Ingresos!$E57*(1+D$19)))+((Ingresos!$F98*(1+D$20))*(Ingresos!$F57*(1+D$19)))</f>
        <v>0</v>
      </c>
      <c r="E145" s="67">
        <f>((Ingresos!$E98*(1+E$20))*(Ingresos!$E57*(1+E$19)))+((Ingresos!$F98*(1+E$20))*(Ingresos!$F57*(1+E$19)))</f>
        <v>0</v>
      </c>
      <c r="F145" s="67">
        <f>((Ingresos!$E98*(1+F$20))*(Ingresos!$E57*(1+F$19)))+((Ingresos!$F98*(1+F$20))*(Ingresos!$F57*(1+F$19)))</f>
        <v>0</v>
      </c>
      <c r="G145" s="67">
        <f>((Ingresos!$E98*(1+G$20))*(Ingresos!$E57*(1+G$19)))+((Ingresos!$F98*(1+G$20))*(Ingresos!$F57*(1+G$19)))</f>
        <v>0</v>
      </c>
      <c r="H145" s="67">
        <f>((Ingresos!$E98*(1+H$20))*(Ingresos!$E57*(1+H$19)))+((Ingresos!$F98*(1+H$20))*(Ingresos!$F57*(1+H$19)))</f>
        <v>0</v>
      </c>
      <c r="I145" s="67">
        <f>((Ingresos!$E98*(1+I$20))*(Ingresos!$E57*(1+I$19)))+((Ingresos!$F98*(1+I$20))*(Ingresos!$F57*(1+I$19)))</f>
        <v>0</v>
      </c>
      <c r="J145" s="67">
        <f>((Ingresos!$E98*(1+J$20))*(Ingresos!$E57*(1+J$19)))+((Ingresos!$F98*(1+J$20))*(Ingresos!$F57*(1+J$19)))</f>
        <v>0</v>
      </c>
      <c r="K145" s="67">
        <f>((Ingresos!$E98*(1+K$20))*(Ingresos!$E57*(1+K$19)))+((Ingresos!$F98*(1+K$20))*(Ingresos!$F57*(1+K$19)))</f>
        <v>0</v>
      </c>
      <c r="L145" s="67">
        <f>((Ingresos!$E98*(1+L$20))*(Ingresos!$E57*(1+L$19)))+((Ingresos!$F98*(1+L$20))*(Ingresos!$F57*(1+L$19)))</f>
        <v>0</v>
      </c>
      <c r="M145" s="67">
        <f>((Ingresos!$E98*(1+M$20))*(Ingresos!$E57*(1+M$19)))+((Ingresos!$F98*(1+M$20))*(Ingresos!$F57*(1+M$19)))</f>
        <v>0</v>
      </c>
    </row>
    <row r="146" spans="1:13">
      <c r="A146" s="69" t="str">
        <f>Ingresos!$C$99</f>
        <v>No aplica</v>
      </c>
      <c r="B146" s="67">
        <f>((Ingresos!$E99*(1+B$20))*(Ingresos!$E58*(1+B$19)))+((Ingresos!$F99*(1+B$20))*(Ingresos!$F58*(1+B$19)))</f>
        <v>0</v>
      </c>
      <c r="C146" s="67">
        <f>((Ingresos!$E99*(1+C$20))*(Ingresos!$E58*(1+C$19)))+((Ingresos!$F99*(1+C$20))*(Ingresos!$F58*(1+C$19)))</f>
        <v>0</v>
      </c>
      <c r="D146" s="67">
        <f>((Ingresos!$E99*(1+D$20))*(Ingresos!$E58*(1+D$19)))+((Ingresos!$F99*(1+D$20))*(Ingresos!$F58*(1+D$19)))</f>
        <v>0</v>
      </c>
      <c r="E146" s="67">
        <f>((Ingresos!$E99*(1+E$20))*(Ingresos!$E58*(1+E$19)))+((Ingresos!$F99*(1+E$20))*(Ingresos!$F58*(1+E$19)))</f>
        <v>0</v>
      </c>
      <c r="F146" s="67">
        <f>((Ingresos!$E99*(1+F$20))*(Ingresos!$E58*(1+F$19)))+((Ingresos!$F99*(1+F$20))*(Ingresos!$F58*(1+F$19)))</f>
        <v>0</v>
      </c>
      <c r="G146" s="67">
        <f>((Ingresos!$E99*(1+G$20))*(Ingresos!$E58*(1+G$19)))+((Ingresos!$F99*(1+G$20))*(Ingresos!$F58*(1+G$19)))</f>
        <v>0</v>
      </c>
      <c r="H146" s="67">
        <f>((Ingresos!$E99*(1+H$20))*(Ingresos!$E58*(1+H$19)))+((Ingresos!$F99*(1+H$20))*(Ingresos!$F58*(1+H$19)))</f>
        <v>0</v>
      </c>
      <c r="I146" s="67">
        <f>((Ingresos!$E99*(1+I$20))*(Ingresos!$E58*(1+I$19)))+((Ingresos!$F99*(1+I$20))*(Ingresos!$F58*(1+I$19)))</f>
        <v>0</v>
      </c>
      <c r="J146" s="67">
        <f>((Ingresos!$E99*(1+J$20))*(Ingresos!$E58*(1+J$19)))+((Ingresos!$F99*(1+J$20))*(Ingresos!$F58*(1+J$19)))</f>
        <v>0</v>
      </c>
      <c r="K146" s="67">
        <f>((Ingresos!$E99*(1+K$20))*(Ingresos!$E58*(1+K$19)))+((Ingresos!$F99*(1+K$20))*(Ingresos!$F58*(1+K$19)))</f>
        <v>0</v>
      </c>
      <c r="L146" s="67">
        <f>((Ingresos!$E99*(1+L$20))*(Ingresos!$E58*(1+L$19)))+((Ingresos!$F99*(1+L$20))*(Ingresos!$F58*(1+L$19)))</f>
        <v>0</v>
      </c>
      <c r="M146" s="67">
        <f>((Ingresos!$E99*(1+M$20))*(Ingresos!$E58*(1+M$19)))+((Ingresos!$F99*(1+M$20))*(Ingresos!$F58*(1+M$19)))</f>
        <v>0</v>
      </c>
    </row>
    <row r="147" spans="1:13">
      <c r="A147" s="77" t="s">
        <v>134</v>
      </c>
      <c r="B147" s="78">
        <f t="shared" ref="B147:M147" si="24">SUM(B137:B146)</f>
        <v>0</v>
      </c>
      <c r="C147" s="78">
        <f t="shared" si="24"/>
        <v>0</v>
      </c>
      <c r="D147" s="78">
        <f t="shared" si="24"/>
        <v>0</v>
      </c>
      <c r="E147" s="78">
        <f t="shared" si="24"/>
        <v>0</v>
      </c>
      <c r="F147" s="78">
        <f t="shared" si="24"/>
        <v>0</v>
      </c>
      <c r="G147" s="78">
        <f t="shared" si="24"/>
        <v>0</v>
      </c>
      <c r="H147" s="78">
        <f t="shared" si="24"/>
        <v>0</v>
      </c>
      <c r="I147" s="78">
        <f t="shared" si="24"/>
        <v>0</v>
      </c>
      <c r="J147" s="78">
        <f t="shared" si="24"/>
        <v>0</v>
      </c>
      <c r="K147" s="78">
        <f t="shared" si="24"/>
        <v>0</v>
      </c>
      <c r="L147" s="78">
        <f t="shared" si="24"/>
        <v>0</v>
      </c>
      <c r="M147" s="78">
        <f t="shared" si="24"/>
        <v>0</v>
      </c>
    </row>
    <row r="148" spans="1:13">
      <c r="A148" s="77" t="s">
        <v>135</v>
      </c>
      <c r="B148" s="78">
        <f t="shared" ref="B148:M148" si="25">B147+B136</f>
        <v>0</v>
      </c>
      <c r="C148" s="78">
        <f t="shared" si="25"/>
        <v>0</v>
      </c>
      <c r="D148" s="78">
        <f t="shared" si="25"/>
        <v>0</v>
      </c>
      <c r="E148" s="78">
        <f t="shared" si="25"/>
        <v>0</v>
      </c>
      <c r="F148" s="78">
        <f t="shared" si="25"/>
        <v>0</v>
      </c>
      <c r="G148" s="78">
        <f t="shared" si="25"/>
        <v>0</v>
      </c>
      <c r="H148" s="78">
        <f t="shared" si="25"/>
        <v>0</v>
      </c>
      <c r="I148" s="78">
        <f t="shared" si="25"/>
        <v>0</v>
      </c>
      <c r="J148" s="78">
        <f t="shared" si="25"/>
        <v>0</v>
      </c>
      <c r="K148" s="78">
        <f t="shared" si="25"/>
        <v>0</v>
      </c>
      <c r="L148" s="78">
        <f t="shared" si="25"/>
        <v>0</v>
      </c>
      <c r="M148" s="78">
        <f t="shared" si="25"/>
        <v>0</v>
      </c>
    </row>
    <row r="149" spans="1:13">
      <c r="A149" s="70" t="s">
        <v>130</v>
      </c>
      <c r="B149" s="74"/>
      <c r="C149" s="74"/>
      <c r="D149" s="74"/>
      <c r="E149" s="74"/>
      <c r="F149" s="74"/>
      <c r="G149" s="74"/>
      <c r="H149" s="74"/>
      <c r="I149" s="74"/>
      <c r="J149" s="74"/>
      <c r="K149" s="74"/>
      <c r="L149" s="74"/>
      <c r="M149" s="74"/>
    </row>
    <row r="150" spans="1:13">
      <c r="A150" s="69" t="str">
        <f>Ingresos!$C$78</f>
        <v>No aplica</v>
      </c>
      <c r="B150" s="67">
        <f>((Ingresos!$G78*(1+B$21))*(Ingresos!$G37*(1+B$19)))+((Ingresos!$H78*(1+B$21))*(Ingresos!$H37*(1+B$19)))+((Ingresos!$I78*(1+B$21))*(Ingresos!$I37*(1+B$19)))+((Ingresos!$J78*(1+B$21))*(Ingresos!$J37*(1+B$19)))</f>
        <v>0</v>
      </c>
      <c r="C150" s="67">
        <f>((Ingresos!$G78*(1+C$21))*(Ingresos!$G37*(1+C$19)))+((Ingresos!$H78*(1+C$21))*(Ingresos!$H37*(1+C$19)))+((Ingresos!$I78*(1+C$21))*(Ingresos!$I37*(1+C$19)))+((Ingresos!$J78*(1+C$21))*(Ingresos!$J37*(1+C$19)))</f>
        <v>0</v>
      </c>
      <c r="D150" s="67">
        <f>((Ingresos!$G78*(1+D$21))*(Ingresos!$G37*(1+D$19)))+((Ingresos!$H78*(1+D$21))*(Ingresos!$H37*(1+D$19)))+((Ingresos!$I78*(1+D$21))*(Ingresos!$I37*(1+D$19)))+((Ingresos!$J78*(1+D$21))*(Ingresos!$J37*(1+D$19)))</f>
        <v>0</v>
      </c>
      <c r="E150" s="67">
        <f>((Ingresos!$G78*(1+E$21))*(Ingresos!$G37*(1+E$19)))+((Ingresos!$H78*(1+E$21))*(Ingresos!$H37*(1+E$19)))+((Ingresos!$I78*(1+E$21))*(Ingresos!$I37*(1+E$19)))+((Ingresos!$J78*(1+E$21))*(Ingresos!$J37*(1+E$19)))</f>
        <v>0</v>
      </c>
      <c r="F150" s="67">
        <f>((Ingresos!$G78*(1+F$21))*(Ingresos!$G37*(1+F$19)))+((Ingresos!$H78*(1+F$21))*(Ingresos!$H37*(1+F$19)))+((Ingresos!$I78*(1+F$21))*(Ingresos!$I37*(1+F$19)))+((Ingresos!$J78*(1+F$21))*(Ingresos!$J37*(1+F$19)))</f>
        <v>0</v>
      </c>
      <c r="G150" s="67">
        <f>((Ingresos!$G78*(1+G$21))*(Ingresos!$G37*(1+G$19)))+((Ingresos!$H78*(1+G$21))*(Ingresos!$H37*(1+G$19)))+((Ingresos!$I78*(1+G$21))*(Ingresos!$I37*(1+G$19)))+((Ingresos!$J78*(1+G$21))*(Ingresos!$J37*(1+G$19)))</f>
        <v>0</v>
      </c>
      <c r="H150" s="67">
        <f>((Ingresos!$G78*(1+H$21))*(Ingresos!$G37*(1+H$19)))+((Ingresos!$H78*(1+H$21))*(Ingresos!$H37*(1+H$19)))+((Ingresos!$I78*(1+H$21))*(Ingresos!$I37*(1+H$19)))+((Ingresos!$J78*(1+H$21))*(Ingresos!$J37*(1+H$19)))</f>
        <v>0</v>
      </c>
      <c r="I150" s="67">
        <f>((Ingresos!$G78*(1+I$21))*(Ingresos!$G37*(1+I$19)))+((Ingresos!$H78*(1+I$21))*(Ingresos!$H37*(1+I$19)))+((Ingresos!$I78*(1+I$21))*(Ingresos!$I37*(1+I$19)))+((Ingresos!$J78*(1+I$21))*(Ingresos!$J37*(1+I$19)))</f>
        <v>0</v>
      </c>
      <c r="J150" s="67">
        <f>((Ingresos!$G78*(1+J$21))*(Ingresos!$G37*(1+J$19)))+((Ingresos!$H78*(1+J$21))*(Ingresos!$H37*(1+J$19)))+((Ingresos!$I78*(1+J$21))*(Ingresos!$I37*(1+J$19)))+((Ingresos!$J78*(1+J$21))*(Ingresos!$J37*(1+J$19)))</f>
        <v>0</v>
      </c>
      <c r="K150" s="67">
        <f>((Ingresos!$G78*(1+K$21))*(Ingresos!$G37*(1+K$19)))+((Ingresos!$H78*(1+K$21))*(Ingresos!$H37*(1+K$19)))+((Ingresos!$I78*(1+K$21))*(Ingresos!$I37*(1+K$19)))+((Ingresos!$J78*(1+K$21))*(Ingresos!$J37*(1+K$19)))</f>
        <v>0</v>
      </c>
      <c r="L150" s="67">
        <f>((Ingresos!$G78*(1+L$21))*(Ingresos!$G37*(1+L$19)))+((Ingresos!$H78*(1+L$21))*(Ingresos!$H37*(1+L$19)))+((Ingresos!$I78*(1+L$21))*(Ingresos!$I37*(1+L$19)))+((Ingresos!$J78*(1+L$21))*(Ingresos!$J37*(1+L$19)))</f>
        <v>0</v>
      </c>
      <c r="M150" s="67">
        <f>((Ingresos!$G78*(1+M$21))*(Ingresos!$G37*(1+M$19)))+((Ingresos!$H78*(1+M$21))*(Ingresos!$H37*(1+M$19)))+((Ingresos!$I78*(1+M$21))*(Ingresos!$I37*(1+M$19)))+((Ingresos!$J78*(1+M$21))*(Ingresos!$J37*(1+M$19)))</f>
        <v>0</v>
      </c>
    </row>
    <row r="151" spans="1:13">
      <c r="A151" s="69" t="str">
        <f>Ingresos!$C$79</f>
        <v>No aplica</v>
      </c>
      <c r="B151" s="67">
        <f>((Ingresos!$G79*(1+B$21))*(Ingresos!$G38*(1+B$19)))+((Ingresos!$H79*(1+B$21))*(Ingresos!$H38*(1+B$19)))+((Ingresos!$I79*(1+B$21))*(Ingresos!$I38*(1+B$19)))+((Ingresos!$J79*(1+B$21))*(Ingresos!$J38*(1+B$19)))</f>
        <v>0</v>
      </c>
      <c r="C151" s="67">
        <f>((Ingresos!$G79*(1+C$21))*(Ingresos!$G38*(1+C$19)))+((Ingresos!$H79*(1+C$21))*(Ingresos!$H38*(1+C$19)))+((Ingresos!$I79*(1+C$21))*(Ingresos!$I38*(1+C$19)))+((Ingresos!$J79*(1+C$21))*(Ingresos!$J38*(1+C$19)))</f>
        <v>0</v>
      </c>
      <c r="D151" s="67">
        <f>((Ingresos!$G79*(1+D$21))*(Ingresos!$G38*(1+D$19)))+((Ingresos!$H79*(1+D$21))*(Ingresos!$H38*(1+D$19)))+((Ingresos!$I79*(1+D$21))*(Ingresos!$I38*(1+D$19)))+((Ingresos!$J79*(1+D$21))*(Ingresos!$J38*(1+D$19)))</f>
        <v>0</v>
      </c>
      <c r="E151" s="67">
        <f>((Ingresos!$G79*(1+E$21))*(Ingresos!$G38*(1+E$19)))+((Ingresos!$H79*(1+E$21))*(Ingresos!$H38*(1+E$19)))+((Ingresos!$I79*(1+E$21))*(Ingresos!$I38*(1+E$19)))+((Ingresos!$J79*(1+E$21))*(Ingresos!$J38*(1+E$19)))</f>
        <v>0</v>
      </c>
      <c r="F151" s="67">
        <f>((Ingresos!$G79*(1+F$21))*(Ingresos!$G38*(1+F$19)))+((Ingresos!$H79*(1+F$21))*(Ingresos!$H38*(1+F$19)))+((Ingresos!$I79*(1+F$21))*(Ingresos!$I38*(1+F$19)))+((Ingresos!$J79*(1+F$21))*(Ingresos!$J38*(1+F$19)))</f>
        <v>0</v>
      </c>
      <c r="G151" s="67">
        <f>((Ingresos!$G79*(1+G$21))*(Ingresos!$G38*(1+G$19)))+((Ingresos!$H79*(1+G$21))*(Ingresos!$H38*(1+G$19)))+((Ingresos!$I79*(1+G$21))*(Ingresos!$I38*(1+G$19)))+((Ingresos!$J79*(1+G$21))*(Ingresos!$J38*(1+G$19)))</f>
        <v>0</v>
      </c>
      <c r="H151" s="67">
        <f>((Ingresos!$G79*(1+H$21))*(Ingresos!$G38*(1+H$19)))+((Ingresos!$H79*(1+H$21))*(Ingresos!$H38*(1+H$19)))+((Ingresos!$I79*(1+H$21))*(Ingresos!$I38*(1+H$19)))+((Ingresos!$J79*(1+H$21))*(Ingresos!$J38*(1+H$19)))</f>
        <v>0</v>
      </c>
      <c r="I151" s="67">
        <f>((Ingresos!$G79*(1+I$21))*(Ingresos!$G38*(1+I$19)))+((Ingresos!$H79*(1+I$21))*(Ingresos!$H38*(1+I$19)))+((Ingresos!$I79*(1+I$21))*(Ingresos!$I38*(1+I$19)))+((Ingresos!$J79*(1+I$21))*(Ingresos!$J38*(1+I$19)))</f>
        <v>0</v>
      </c>
      <c r="J151" s="67">
        <f>((Ingresos!$G79*(1+J$21))*(Ingresos!$G38*(1+J$19)))+((Ingresos!$H79*(1+J$21))*(Ingresos!$H38*(1+J$19)))+((Ingresos!$I79*(1+J$21))*(Ingresos!$I38*(1+J$19)))+((Ingresos!$J79*(1+J$21))*(Ingresos!$J38*(1+J$19)))</f>
        <v>0</v>
      </c>
      <c r="K151" s="67">
        <f>((Ingresos!$G79*(1+K$21))*(Ingresos!$G38*(1+K$19)))+((Ingresos!$H79*(1+K$21))*(Ingresos!$H38*(1+K$19)))+((Ingresos!$I79*(1+K$21))*(Ingresos!$I38*(1+K$19)))+((Ingresos!$J79*(1+K$21))*(Ingresos!$J38*(1+K$19)))</f>
        <v>0</v>
      </c>
      <c r="L151" s="67">
        <f>((Ingresos!$G79*(1+L$21))*(Ingresos!$G38*(1+L$19)))+((Ingresos!$H79*(1+L$21))*(Ingresos!$H38*(1+L$19)))+((Ingresos!$I79*(1+L$21))*(Ingresos!$I38*(1+L$19)))+((Ingresos!$J79*(1+L$21))*(Ingresos!$J38*(1+L$19)))</f>
        <v>0</v>
      </c>
      <c r="M151" s="67">
        <f>((Ingresos!$G79*(1+M$21))*(Ingresos!$G38*(1+M$19)))+((Ingresos!$H79*(1+M$21))*(Ingresos!$H38*(1+M$19)))+((Ingresos!$I79*(1+M$21))*(Ingresos!$I38*(1+M$19)))+((Ingresos!$J79*(1+M$21))*(Ingresos!$J38*(1+M$19)))</f>
        <v>0</v>
      </c>
    </row>
    <row r="152" spans="1:13">
      <c r="A152" s="69" t="str">
        <f>Ingresos!$C$80</f>
        <v>No aplica</v>
      </c>
      <c r="B152" s="67">
        <f>((Ingresos!$G80*(1+B$21))*(Ingresos!$G39*(1+B$19)))+((Ingresos!$H80*(1+B$21))*(Ingresos!$H39*(1+B$19)))+((Ingresos!$I80*(1+B$21))*(Ingresos!$I39*(1+B$19)))+((Ingresos!$J80*(1+B$21))*(Ingresos!$J39*(1+B$19)))</f>
        <v>0</v>
      </c>
      <c r="C152" s="67">
        <f>((Ingresos!$G80*(1+C$21))*(Ingresos!$G39*(1+C$19)))+((Ingresos!$H80*(1+C$21))*(Ingresos!$H39*(1+C$19)))+((Ingresos!$I80*(1+C$21))*(Ingresos!$I39*(1+C$19)))+((Ingresos!$J80*(1+C$21))*(Ingresos!$J39*(1+C$19)))</f>
        <v>0</v>
      </c>
      <c r="D152" s="67">
        <f>((Ingresos!$G80*(1+D$21))*(Ingresos!$G39*(1+D$19)))+((Ingresos!$H80*(1+D$21))*(Ingresos!$H39*(1+D$19)))+((Ingresos!$I80*(1+D$21))*(Ingresos!$I39*(1+D$19)))+((Ingresos!$J80*(1+D$21))*(Ingresos!$J39*(1+D$19)))</f>
        <v>0</v>
      </c>
      <c r="E152" s="67">
        <f>((Ingresos!$G80*(1+E$21))*(Ingresos!$G39*(1+E$19)))+((Ingresos!$H80*(1+E$21))*(Ingresos!$H39*(1+E$19)))+((Ingresos!$I80*(1+E$21))*(Ingresos!$I39*(1+E$19)))+((Ingresos!$J80*(1+E$21))*(Ingresos!$J39*(1+E$19)))</f>
        <v>0</v>
      </c>
      <c r="F152" s="67">
        <f>((Ingresos!$G80*(1+F$21))*(Ingresos!$G39*(1+F$19)))+((Ingresos!$H80*(1+F$21))*(Ingresos!$H39*(1+F$19)))+((Ingresos!$I80*(1+F$21))*(Ingresos!$I39*(1+F$19)))+((Ingresos!$J80*(1+F$21))*(Ingresos!$J39*(1+F$19)))</f>
        <v>0</v>
      </c>
      <c r="G152" s="67">
        <f>((Ingresos!$G80*(1+G$21))*(Ingresos!$G39*(1+G$19)))+((Ingresos!$H80*(1+G$21))*(Ingresos!$H39*(1+G$19)))+((Ingresos!$I80*(1+G$21))*(Ingresos!$I39*(1+G$19)))+((Ingresos!$J80*(1+G$21))*(Ingresos!$J39*(1+G$19)))</f>
        <v>0</v>
      </c>
      <c r="H152" s="67">
        <f>((Ingresos!$G80*(1+H$21))*(Ingresos!$G39*(1+H$19)))+((Ingresos!$H80*(1+H$21))*(Ingresos!$H39*(1+H$19)))+((Ingresos!$I80*(1+H$21))*(Ingresos!$I39*(1+H$19)))+((Ingresos!$J80*(1+H$21))*(Ingresos!$J39*(1+H$19)))</f>
        <v>0</v>
      </c>
      <c r="I152" s="67">
        <f>((Ingresos!$G80*(1+I$21))*(Ingresos!$G39*(1+I$19)))+((Ingresos!$H80*(1+I$21))*(Ingresos!$H39*(1+I$19)))+((Ingresos!$I80*(1+I$21))*(Ingresos!$I39*(1+I$19)))+((Ingresos!$J80*(1+I$21))*(Ingresos!$J39*(1+I$19)))</f>
        <v>0</v>
      </c>
      <c r="J152" s="67">
        <f>((Ingresos!$G80*(1+J$21))*(Ingresos!$G39*(1+J$19)))+((Ingresos!$H80*(1+J$21))*(Ingresos!$H39*(1+J$19)))+((Ingresos!$I80*(1+J$21))*(Ingresos!$I39*(1+J$19)))+((Ingresos!$J80*(1+J$21))*(Ingresos!$J39*(1+J$19)))</f>
        <v>0</v>
      </c>
      <c r="K152" s="67">
        <f>((Ingresos!$G80*(1+K$21))*(Ingresos!$G39*(1+K$19)))+((Ingresos!$H80*(1+K$21))*(Ingresos!$H39*(1+K$19)))+((Ingresos!$I80*(1+K$21))*(Ingresos!$I39*(1+K$19)))+((Ingresos!$J80*(1+K$21))*(Ingresos!$J39*(1+K$19)))</f>
        <v>0</v>
      </c>
      <c r="L152" s="67">
        <f>((Ingresos!$G80*(1+L$21))*(Ingresos!$G39*(1+L$19)))+((Ingresos!$H80*(1+L$21))*(Ingresos!$H39*(1+L$19)))+((Ingresos!$I80*(1+L$21))*(Ingresos!$I39*(1+L$19)))+((Ingresos!$J80*(1+L$21))*(Ingresos!$J39*(1+L$19)))</f>
        <v>0</v>
      </c>
      <c r="M152" s="67">
        <f>((Ingresos!$G80*(1+M$21))*(Ingresos!$G39*(1+M$19)))+((Ingresos!$H80*(1+M$21))*(Ingresos!$H39*(1+M$19)))+((Ingresos!$I80*(1+M$21))*(Ingresos!$I39*(1+M$19)))+((Ingresos!$J80*(1+M$21))*(Ingresos!$J39*(1+M$19)))</f>
        <v>0</v>
      </c>
    </row>
    <row r="153" spans="1:13">
      <c r="A153" s="69" t="str">
        <f>Ingresos!$C$81</f>
        <v>No aplica</v>
      </c>
      <c r="B153" s="67">
        <f>((Ingresos!$G81*(1+B$21))*(Ingresos!$G40*(1+B$19)))+((Ingresos!$H81*(1+B$21))*(Ingresos!$H40*(1+B$19)))+((Ingresos!$I81*(1+B$21))*(Ingresos!$I40*(1+B$19)))+((Ingresos!$J81*(1+B$21))*(Ingresos!$J40*(1+B$19)))</f>
        <v>0</v>
      </c>
      <c r="C153" s="67">
        <f>((Ingresos!$G81*(1+C$21))*(Ingresos!$G40*(1+C$19)))+((Ingresos!$H81*(1+C$21))*(Ingresos!$H40*(1+C$19)))+((Ingresos!$I81*(1+C$21))*(Ingresos!$I40*(1+C$19)))+((Ingresos!$J81*(1+C$21))*(Ingresos!$J40*(1+C$19)))</f>
        <v>0</v>
      </c>
      <c r="D153" s="67">
        <f>((Ingresos!$G81*(1+D$21))*(Ingresos!$G40*(1+D$19)))+((Ingresos!$H81*(1+D$21))*(Ingresos!$H40*(1+D$19)))+((Ingresos!$I81*(1+D$21))*(Ingresos!$I40*(1+D$19)))+((Ingresos!$J81*(1+D$21))*(Ingresos!$J40*(1+D$19)))</f>
        <v>0</v>
      </c>
      <c r="E153" s="67">
        <f>((Ingresos!$G81*(1+E$21))*(Ingresos!$G40*(1+E$19)))+((Ingresos!$H81*(1+E$21))*(Ingresos!$H40*(1+E$19)))+((Ingresos!$I81*(1+E$21))*(Ingresos!$I40*(1+E$19)))+((Ingresos!$J81*(1+E$21))*(Ingresos!$J40*(1+E$19)))</f>
        <v>0</v>
      </c>
      <c r="F153" s="67">
        <f>((Ingresos!$G81*(1+F$21))*(Ingresos!$G40*(1+F$19)))+((Ingresos!$H81*(1+F$21))*(Ingresos!$H40*(1+F$19)))+((Ingresos!$I81*(1+F$21))*(Ingresos!$I40*(1+F$19)))+((Ingresos!$J81*(1+F$21))*(Ingresos!$J40*(1+F$19)))</f>
        <v>0</v>
      </c>
      <c r="G153" s="67">
        <f>((Ingresos!$G81*(1+G$21))*(Ingresos!$G40*(1+G$19)))+((Ingresos!$H81*(1+G$21))*(Ingresos!$H40*(1+G$19)))+((Ingresos!$I81*(1+G$21))*(Ingresos!$I40*(1+G$19)))+((Ingresos!$J81*(1+G$21))*(Ingresos!$J40*(1+G$19)))</f>
        <v>0</v>
      </c>
      <c r="H153" s="67">
        <f>((Ingresos!$G81*(1+H$21))*(Ingresos!$G40*(1+H$19)))+((Ingresos!$H81*(1+H$21))*(Ingresos!$H40*(1+H$19)))+((Ingresos!$I81*(1+H$21))*(Ingresos!$I40*(1+H$19)))+((Ingresos!$J81*(1+H$21))*(Ingresos!$J40*(1+H$19)))</f>
        <v>0</v>
      </c>
      <c r="I153" s="67">
        <f>((Ingresos!$G81*(1+I$21))*(Ingresos!$G40*(1+I$19)))+((Ingresos!$H81*(1+I$21))*(Ingresos!$H40*(1+I$19)))+((Ingresos!$I81*(1+I$21))*(Ingresos!$I40*(1+I$19)))+((Ingresos!$J81*(1+I$21))*(Ingresos!$J40*(1+I$19)))</f>
        <v>0</v>
      </c>
      <c r="J153" s="67">
        <f>((Ingresos!$G81*(1+J$21))*(Ingresos!$G40*(1+J$19)))+((Ingresos!$H81*(1+J$21))*(Ingresos!$H40*(1+J$19)))+((Ingresos!$I81*(1+J$21))*(Ingresos!$I40*(1+J$19)))+((Ingresos!$J81*(1+J$21))*(Ingresos!$J40*(1+J$19)))</f>
        <v>0</v>
      </c>
      <c r="K153" s="67">
        <f>((Ingresos!$G81*(1+K$21))*(Ingresos!$G40*(1+K$19)))+((Ingresos!$H81*(1+K$21))*(Ingresos!$H40*(1+K$19)))+((Ingresos!$I81*(1+K$21))*(Ingresos!$I40*(1+K$19)))+((Ingresos!$J81*(1+K$21))*(Ingresos!$J40*(1+K$19)))</f>
        <v>0</v>
      </c>
      <c r="L153" s="67">
        <f>((Ingresos!$G81*(1+L$21))*(Ingresos!$G40*(1+L$19)))+((Ingresos!$H81*(1+L$21))*(Ingresos!$H40*(1+L$19)))+((Ingresos!$I81*(1+L$21))*(Ingresos!$I40*(1+L$19)))+((Ingresos!$J81*(1+L$21))*(Ingresos!$J40*(1+L$19)))</f>
        <v>0</v>
      </c>
      <c r="M153" s="67">
        <f>((Ingresos!$G81*(1+M$21))*(Ingresos!$G40*(1+M$19)))+((Ingresos!$H81*(1+M$21))*(Ingresos!$H40*(1+M$19)))+((Ingresos!$I81*(1+M$21))*(Ingresos!$I40*(1+M$19)))+((Ingresos!$J81*(1+M$21))*(Ingresos!$J40*(1+M$19)))</f>
        <v>0</v>
      </c>
    </row>
    <row r="154" spans="1:13">
      <c r="A154" s="69" t="str">
        <f>Ingresos!$C$82</f>
        <v>No aplica</v>
      </c>
      <c r="B154" s="67">
        <f>((Ingresos!$G82*(1+B$21))*(Ingresos!$G41*(1+B$19)))+((Ingresos!$H82*(1+B$21))*(Ingresos!$H41*(1+B$19)))+((Ingresos!$I82*(1+B$21))*(Ingresos!$I41*(1+B$19)))+((Ingresos!$J82*(1+B$21))*(Ingresos!$J41*(1+B$19)))</f>
        <v>0</v>
      </c>
      <c r="C154" s="67">
        <f>((Ingresos!$G82*(1+C$21))*(Ingresos!$G41*(1+C$19)))+((Ingresos!$H82*(1+C$21))*(Ingresos!$H41*(1+C$19)))+((Ingresos!$I82*(1+C$21))*(Ingresos!$I41*(1+C$19)))+((Ingresos!$J82*(1+C$21))*(Ingresos!$J41*(1+C$19)))</f>
        <v>0</v>
      </c>
      <c r="D154" s="67">
        <f>((Ingresos!$G82*(1+D$21))*(Ingresos!$G41*(1+D$19)))+((Ingresos!$H82*(1+D$21))*(Ingresos!$H41*(1+D$19)))+((Ingresos!$I82*(1+D$21))*(Ingresos!$I41*(1+D$19)))+((Ingresos!$J82*(1+D$21))*(Ingresos!$J41*(1+D$19)))</f>
        <v>0</v>
      </c>
      <c r="E154" s="67">
        <f>((Ingresos!$G82*(1+E$21))*(Ingresos!$G41*(1+E$19)))+((Ingresos!$H82*(1+E$21))*(Ingresos!$H41*(1+E$19)))+((Ingresos!$I82*(1+E$21))*(Ingresos!$I41*(1+E$19)))+((Ingresos!$J82*(1+E$21))*(Ingresos!$J41*(1+E$19)))</f>
        <v>0</v>
      </c>
      <c r="F154" s="67">
        <f>((Ingresos!$G82*(1+F$21))*(Ingresos!$G41*(1+F$19)))+((Ingresos!$H82*(1+F$21))*(Ingresos!$H41*(1+F$19)))+((Ingresos!$I82*(1+F$21))*(Ingresos!$I41*(1+F$19)))+((Ingresos!$J82*(1+F$21))*(Ingresos!$J41*(1+F$19)))</f>
        <v>0</v>
      </c>
      <c r="G154" s="67">
        <f>((Ingresos!$G82*(1+G$21))*(Ingresos!$G41*(1+G$19)))+((Ingresos!$H82*(1+G$21))*(Ingresos!$H41*(1+G$19)))+((Ingresos!$I82*(1+G$21))*(Ingresos!$I41*(1+G$19)))+((Ingresos!$J82*(1+G$21))*(Ingresos!$J41*(1+G$19)))</f>
        <v>0</v>
      </c>
      <c r="H154" s="67">
        <f>((Ingresos!$G82*(1+H$21))*(Ingresos!$G41*(1+H$19)))+((Ingresos!$H82*(1+H$21))*(Ingresos!$H41*(1+H$19)))+((Ingresos!$I82*(1+H$21))*(Ingresos!$I41*(1+H$19)))+((Ingresos!$J82*(1+H$21))*(Ingresos!$J41*(1+H$19)))</f>
        <v>0</v>
      </c>
      <c r="I154" s="67">
        <f>((Ingresos!$G82*(1+I$21))*(Ingresos!$G41*(1+I$19)))+((Ingresos!$H82*(1+I$21))*(Ingresos!$H41*(1+I$19)))+((Ingresos!$I82*(1+I$21))*(Ingresos!$I41*(1+I$19)))+((Ingresos!$J82*(1+I$21))*(Ingresos!$J41*(1+I$19)))</f>
        <v>0</v>
      </c>
      <c r="J154" s="67">
        <f>((Ingresos!$G82*(1+J$21))*(Ingresos!$G41*(1+J$19)))+((Ingresos!$H82*(1+J$21))*(Ingresos!$H41*(1+J$19)))+((Ingresos!$I82*(1+J$21))*(Ingresos!$I41*(1+J$19)))+((Ingresos!$J82*(1+J$21))*(Ingresos!$J41*(1+J$19)))</f>
        <v>0</v>
      </c>
      <c r="K154" s="67">
        <f>((Ingresos!$G82*(1+K$21))*(Ingresos!$G41*(1+K$19)))+((Ingresos!$H82*(1+K$21))*(Ingresos!$H41*(1+K$19)))+((Ingresos!$I82*(1+K$21))*(Ingresos!$I41*(1+K$19)))+((Ingresos!$J82*(1+K$21))*(Ingresos!$J41*(1+K$19)))</f>
        <v>0</v>
      </c>
      <c r="L154" s="67">
        <f>((Ingresos!$G82*(1+L$21))*(Ingresos!$G41*(1+L$19)))+((Ingresos!$H82*(1+L$21))*(Ingresos!$H41*(1+L$19)))+((Ingresos!$I82*(1+L$21))*(Ingresos!$I41*(1+L$19)))+((Ingresos!$J82*(1+L$21))*(Ingresos!$J41*(1+L$19)))</f>
        <v>0</v>
      </c>
      <c r="M154" s="67">
        <f>((Ingresos!$G82*(1+M$21))*(Ingresos!$G41*(1+M$19)))+((Ingresos!$H82*(1+M$21))*(Ingresos!$H41*(1+M$19)))+((Ingresos!$I82*(1+M$21))*(Ingresos!$I41*(1+M$19)))+((Ingresos!$J82*(1+M$21))*(Ingresos!$J41*(1+M$19)))</f>
        <v>0</v>
      </c>
    </row>
    <row r="155" spans="1:13">
      <c r="A155" s="69" t="str">
        <f>Ingresos!$C$83</f>
        <v>No aplica</v>
      </c>
      <c r="B155" s="67">
        <f>((Ingresos!$G83*(1+B$21))*(Ingresos!$G42*(1+B$19)))+((Ingresos!$H83*(1+B$21))*(Ingresos!$H42*(1+B$19)))+((Ingresos!$I83*(1+B$21))*(Ingresos!$I42*(1+B$19)))+((Ingresos!$J83*(1+B$21))*(Ingresos!$J42*(1+B$19)))</f>
        <v>0</v>
      </c>
      <c r="C155" s="67">
        <f>((Ingresos!$G83*(1+C$21))*(Ingresos!$G42*(1+C$19)))+((Ingresos!$H83*(1+C$21))*(Ingresos!$H42*(1+C$19)))+((Ingresos!$I83*(1+C$21))*(Ingresos!$I42*(1+C$19)))+((Ingresos!$J83*(1+C$21))*(Ingresos!$J42*(1+C$19)))</f>
        <v>0</v>
      </c>
      <c r="D155" s="67">
        <f>((Ingresos!$G83*(1+D$21))*(Ingresos!$G42*(1+D$19)))+((Ingresos!$H83*(1+D$21))*(Ingresos!$H42*(1+D$19)))+((Ingresos!$I83*(1+D$21))*(Ingresos!$I42*(1+D$19)))+((Ingresos!$J83*(1+D$21))*(Ingresos!$J42*(1+D$19)))</f>
        <v>0</v>
      </c>
      <c r="E155" s="67">
        <f>((Ingresos!$G83*(1+E$21))*(Ingresos!$G42*(1+E$19)))+((Ingresos!$H83*(1+E$21))*(Ingresos!$H42*(1+E$19)))+((Ingresos!$I83*(1+E$21))*(Ingresos!$I42*(1+E$19)))+((Ingresos!$J83*(1+E$21))*(Ingresos!$J42*(1+E$19)))</f>
        <v>0</v>
      </c>
      <c r="F155" s="67">
        <f>((Ingresos!$G83*(1+F$21))*(Ingresos!$G42*(1+F$19)))+((Ingresos!$H83*(1+F$21))*(Ingresos!$H42*(1+F$19)))+((Ingresos!$I83*(1+F$21))*(Ingresos!$I42*(1+F$19)))+((Ingresos!$J83*(1+F$21))*(Ingresos!$J42*(1+F$19)))</f>
        <v>0</v>
      </c>
      <c r="G155" s="67">
        <f>((Ingresos!$G83*(1+G$21))*(Ingresos!$G42*(1+G$19)))+((Ingresos!$H83*(1+G$21))*(Ingresos!$H42*(1+G$19)))+((Ingresos!$I83*(1+G$21))*(Ingresos!$I42*(1+G$19)))+((Ingresos!$J83*(1+G$21))*(Ingresos!$J42*(1+G$19)))</f>
        <v>0</v>
      </c>
      <c r="H155" s="67">
        <f>((Ingresos!$G83*(1+H$21))*(Ingresos!$G42*(1+H$19)))+((Ingresos!$H83*(1+H$21))*(Ingresos!$H42*(1+H$19)))+((Ingresos!$I83*(1+H$21))*(Ingresos!$I42*(1+H$19)))+((Ingresos!$J83*(1+H$21))*(Ingresos!$J42*(1+H$19)))</f>
        <v>0</v>
      </c>
      <c r="I155" s="67">
        <f>((Ingresos!$G83*(1+I$21))*(Ingresos!$G42*(1+I$19)))+((Ingresos!$H83*(1+I$21))*(Ingresos!$H42*(1+I$19)))+((Ingresos!$I83*(1+I$21))*(Ingresos!$I42*(1+I$19)))+((Ingresos!$J83*(1+I$21))*(Ingresos!$J42*(1+I$19)))</f>
        <v>0</v>
      </c>
      <c r="J155" s="67">
        <f>((Ingresos!$G83*(1+J$21))*(Ingresos!$G42*(1+J$19)))+((Ingresos!$H83*(1+J$21))*(Ingresos!$H42*(1+J$19)))+((Ingresos!$I83*(1+J$21))*(Ingresos!$I42*(1+J$19)))+((Ingresos!$J83*(1+J$21))*(Ingresos!$J42*(1+J$19)))</f>
        <v>0</v>
      </c>
      <c r="K155" s="67">
        <f>((Ingresos!$G83*(1+K$21))*(Ingresos!$G42*(1+K$19)))+((Ingresos!$H83*(1+K$21))*(Ingresos!$H42*(1+K$19)))+((Ingresos!$I83*(1+K$21))*(Ingresos!$I42*(1+K$19)))+((Ingresos!$J83*(1+K$21))*(Ingresos!$J42*(1+K$19)))</f>
        <v>0</v>
      </c>
      <c r="L155" s="67">
        <f>((Ingresos!$G83*(1+L$21))*(Ingresos!$G42*(1+L$19)))+((Ingresos!$H83*(1+L$21))*(Ingresos!$H42*(1+L$19)))+((Ingresos!$I83*(1+L$21))*(Ingresos!$I42*(1+L$19)))+((Ingresos!$J83*(1+L$21))*(Ingresos!$J42*(1+L$19)))</f>
        <v>0</v>
      </c>
      <c r="M155" s="67">
        <f>((Ingresos!$G83*(1+M$21))*(Ingresos!$G42*(1+M$19)))+((Ingresos!$H83*(1+M$21))*(Ingresos!$H42*(1+M$19)))+((Ingresos!$I83*(1+M$21))*(Ingresos!$I42*(1+M$19)))+((Ingresos!$J83*(1+M$21))*(Ingresos!$J42*(1+M$19)))</f>
        <v>0</v>
      </c>
    </row>
    <row r="156" spans="1:13">
      <c r="A156" s="69" t="str">
        <f>Ingresos!$C$84</f>
        <v>No aplica</v>
      </c>
      <c r="B156" s="67">
        <f>((Ingresos!$G84*(1+B$21))*(Ingresos!$G43*(1+B$19)))+((Ingresos!$H84*(1+B$21))*(Ingresos!$H43*(1+B$19)))+((Ingresos!$I84*(1+B$21))*(Ingresos!$I43*(1+B$19)))+((Ingresos!$J84*(1+B$21))*(Ingresos!$J43*(1+B$19)))</f>
        <v>0</v>
      </c>
      <c r="C156" s="67">
        <f>((Ingresos!$G84*(1+C$21))*(Ingresos!$G43*(1+C$19)))+((Ingresos!$H84*(1+C$21))*(Ingresos!$H43*(1+C$19)))+((Ingresos!$I84*(1+C$21))*(Ingresos!$I43*(1+C$19)))+((Ingresos!$J84*(1+C$21))*(Ingresos!$J43*(1+C$19)))</f>
        <v>0</v>
      </c>
      <c r="D156" s="67">
        <f>((Ingresos!$G84*(1+D$21))*(Ingresos!$G43*(1+D$19)))+((Ingresos!$H84*(1+D$21))*(Ingresos!$H43*(1+D$19)))+((Ingresos!$I84*(1+D$21))*(Ingresos!$I43*(1+D$19)))+((Ingresos!$J84*(1+D$21))*(Ingresos!$J43*(1+D$19)))</f>
        <v>0</v>
      </c>
      <c r="E156" s="67">
        <f>((Ingresos!$G84*(1+E$21))*(Ingresos!$G43*(1+E$19)))+((Ingresos!$H84*(1+E$21))*(Ingresos!$H43*(1+E$19)))+((Ingresos!$I84*(1+E$21))*(Ingresos!$I43*(1+E$19)))+((Ingresos!$J84*(1+E$21))*(Ingresos!$J43*(1+E$19)))</f>
        <v>0</v>
      </c>
      <c r="F156" s="67">
        <f>((Ingresos!$G84*(1+F$21))*(Ingresos!$G43*(1+F$19)))+((Ingresos!$H84*(1+F$21))*(Ingresos!$H43*(1+F$19)))+((Ingresos!$I84*(1+F$21))*(Ingresos!$I43*(1+F$19)))+((Ingresos!$J84*(1+F$21))*(Ingresos!$J43*(1+F$19)))</f>
        <v>0</v>
      </c>
      <c r="G156" s="67">
        <f>((Ingresos!$G84*(1+G$21))*(Ingresos!$G43*(1+G$19)))+((Ingresos!$H84*(1+G$21))*(Ingresos!$H43*(1+G$19)))+((Ingresos!$I84*(1+G$21))*(Ingresos!$I43*(1+G$19)))+((Ingresos!$J84*(1+G$21))*(Ingresos!$J43*(1+G$19)))</f>
        <v>0</v>
      </c>
      <c r="H156" s="67">
        <f>((Ingresos!$G84*(1+H$21))*(Ingresos!$G43*(1+H$19)))+((Ingresos!$H84*(1+H$21))*(Ingresos!$H43*(1+H$19)))+((Ingresos!$I84*(1+H$21))*(Ingresos!$I43*(1+H$19)))+((Ingresos!$J84*(1+H$21))*(Ingresos!$J43*(1+H$19)))</f>
        <v>0</v>
      </c>
      <c r="I156" s="67">
        <f>((Ingresos!$G84*(1+I$21))*(Ingresos!$G43*(1+I$19)))+((Ingresos!$H84*(1+I$21))*(Ingresos!$H43*(1+I$19)))+((Ingresos!$I84*(1+I$21))*(Ingresos!$I43*(1+I$19)))+((Ingresos!$J84*(1+I$21))*(Ingresos!$J43*(1+I$19)))</f>
        <v>0</v>
      </c>
      <c r="J156" s="67">
        <f>((Ingresos!$G84*(1+J$21))*(Ingresos!$G43*(1+J$19)))+((Ingresos!$H84*(1+J$21))*(Ingresos!$H43*(1+J$19)))+((Ingresos!$I84*(1+J$21))*(Ingresos!$I43*(1+J$19)))+((Ingresos!$J84*(1+J$21))*(Ingresos!$J43*(1+J$19)))</f>
        <v>0</v>
      </c>
      <c r="K156" s="67">
        <f>((Ingresos!$G84*(1+K$21))*(Ingresos!$G43*(1+K$19)))+((Ingresos!$H84*(1+K$21))*(Ingresos!$H43*(1+K$19)))+((Ingresos!$I84*(1+K$21))*(Ingresos!$I43*(1+K$19)))+((Ingresos!$J84*(1+K$21))*(Ingresos!$J43*(1+K$19)))</f>
        <v>0</v>
      </c>
      <c r="L156" s="67">
        <f>((Ingresos!$G84*(1+L$21))*(Ingresos!$G43*(1+L$19)))+((Ingresos!$H84*(1+L$21))*(Ingresos!$H43*(1+L$19)))+((Ingresos!$I84*(1+L$21))*(Ingresos!$I43*(1+L$19)))+((Ingresos!$J84*(1+L$21))*(Ingresos!$J43*(1+L$19)))</f>
        <v>0</v>
      </c>
      <c r="M156" s="67">
        <f>((Ingresos!$G84*(1+M$21))*(Ingresos!$G43*(1+M$19)))+((Ingresos!$H84*(1+M$21))*(Ingresos!$H43*(1+M$19)))+((Ingresos!$I84*(1+M$21))*(Ingresos!$I43*(1+M$19)))+((Ingresos!$J84*(1+M$21))*(Ingresos!$J43*(1+M$19)))</f>
        <v>0</v>
      </c>
    </row>
    <row r="157" spans="1:13">
      <c r="A157" s="69" t="str">
        <f>Ingresos!$C$85</f>
        <v>No aplica</v>
      </c>
      <c r="B157" s="67">
        <f>((Ingresos!$G85*(1+B$21))*(Ingresos!$G44*(1+B$19)))+((Ingresos!$H85*(1+B$21))*(Ingresos!$H44*(1+B$19)))+((Ingresos!$I85*(1+B$21))*(Ingresos!$I44*(1+B$19)))+((Ingresos!$J85*(1+B$21))*(Ingresos!$J44*(1+B$19)))</f>
        <v>0</v>
      </c>
      <c r="C157" s="67">
        <f>((Ingresos!$G85*(1+C$21))*(Ingresos!$G44*(1+C$19)))+((Ingresos!$H85*(1+C$21))*(Ingresos!$H44*(1+C$19)))+((Ingresos!$I85*(1+C$21))*(Ingresos!$I44*(1+C$19)))+((Ingresos!$J85*(1+C$21))*(Ingresos!$J44*(1+C$19)))</f>
        <v>0</v>
      </c>
      <c r="D157" s="67">
        <f>((Ingresos!$G85*(1+D$21))*(Ingresos!$G44*(1+D$19)))+((Ingresos!$H85*(1+D$21))*(Ingresos!$H44*(1+D$19)))+((Ingresos!$I85*(1+D$21))*(Ingresos!$I44*(1+D$19)))+((Ingresos!$J85*(1+D$21))*(Ingresos!$J44*(1+D$19)))</f>
        <v>0</v>
      </c>
      <c r="E157" s="67">
        <f>((Ingresos!$G85*(1+E$21))*(Ingresos!$G44*(1+E$19)))+((Ingresos!$H85*(1+E$21))*(Ingresos!$H44*(1+E$19)))+((Ingresos!$I85*(1+E$21))*(Ingresos!$I44*(1+E$19)))+((Ingresos!$J85*(1+E$21))*(Ingresos!$J44*(1+E$19)))</f>
        <v>0</v>
      </c>
      <c r="F157" s="67">
        <f>((Ingresos!$G85*(1+F$21))*(Ingresos!$G44*(1+F$19)))+((Ingresos!$H85*(1+F$21))*(Ingresos!$H44*(1+F$19)))+((Ingresos!$I85*(1+F$21))*(Ingresos!$I44*(1+F$19)))+((Ingresos!$J85*(1+F$21))*(Ingresos!$J44*(1+F$19)))</f>
        <v>0</v>
      </c>
      <c r="G157" s="67">
        <f>((Ingresos!$G85*(1+G$21))*(Ingresos!$G44*(1+G$19)))+((Ingresos!$H85*(1+G$21))*(Ingresos!$H44*(1+G$19)))+((Ingresos!$I85*(1+G$21))*(Ingresos!$I44*(1+G$19)))+((Ingresos!$J85*(1+G$21))*(Ingresos!$J44*(1+G$19)))</f>
        <v>0</v>
      </c>
      <c r="H157" s="67">
        <f>((Ingresos!$G85*(1+H$21))*(Ingresos!$G44*(1+H$19)))+((Ingresos!$H85*(1+H$21))*(Ingresos!$H44*(1+H$19)))+((Ingresos!$I85*(1+H$21))*(Ingresos!$I44*(1+H$19)))+((Ingresos!$J85*(1+H$21))*(Ingresos!$J44*(1+H$19)))</f>
        <v>0</v>
      </c>
      <c r="I157" s="67">
        <f>((Ingresos!$G85*(1+I$21))*(Ingresos!$G44*(1+I$19)))+((Ingresos!$H85*(1+I$21))*(Ingresos!$H44*(1+I$19)))+((Ingresos!$I85*(1+I$21))*(Ingresos!$I44*(1+I$19)))+((Ingresos!$J85*(1+I$21))*(Ingresos!$J44*(1+I$19)))</f>
        <v>0</v>
      </c>
      <c r="J157" s="67">
        <f>((Ingresos!$G85*(1+J$21))*(Ingresos!$G44*(1+J$19)))+((Ingresos!$H85*(1+J$21))*(Ingresos!$H44*(1+J$19)))+((Ingresos!$I85*(1+J$21))*(Ingresos!$I44*(1+J$19)))+((Ingresos!$J85*(1+J$21))*(Ingresos!$J44*(1+J$19)))</f>
        <v>0</v>
      </c>
      <c r="K157" s="67">
        <f>((Ingresos!$G85*(1+K$21))*(Ingresos!$G44*(1+K$19)))+((Ingresos!$H85*(1+K$21))*(Ingresos!$H44*(1+K$19)))+((Ingresos!$I85*(1+K$21))*(Ingresos!$I44*(1+K$19)))+((Ingresos!$J85*(1+K$21))*(Ingresos!$J44*(1+K$19)))</f>
        <v>0</v>
      </c>
      <c r="L157" s="67">
        <f>((Ingresos!$G85*(1+L$21))*(Ingresos!$G44*(1+L$19)))+((Ingresos!$H85*(1+L$21))*(Ingresos!$H44*(1+L$19)))+((Ingresos!$I85*(1+L$21))*(Ingresos!$I44*(1+L$19)))+((Ingresos!$J85*(1+L$21))*(Ingresos!$J44*(1+L$19)))</f>
        <v>0</v>
      </c>
      <c r="M157" s="67">
        <f>((Ingresos!$G85*(1+M$21))*(Ingresos!$G44*(1+M$19)))+((Ingresos!$H85*(1+M$21))*(Ingresos!$H44*(1+M$19)))+((Ingresos!$I85*(1+M$21))*(Ingresos!$I44*(1+M$19)))+((Ingresos!$J85*(1+M$21))*(Ingresos!$J44*(1+M$19)))</f>
        <v>0</v>
      </c>
    </row>
    <row r="158" spans="1:13">
      <c r="A158" s="69" t="str">
        <f>Ingresos!$C$86</f>
        <v>No aplica</v>
      </c>
      <c r="B158" s="67">
        <f>((Ingresos!$G86*(1+B$21))*(Ingresos!$G45*(1+B$19)))+((Ingresos!$H86*(1+B$21))*(Ingresos!$H45*(1+B$19)))+((Ingresos!$I86*(1+B$21))*(Ingresos!$I45*(1+B$19)))+((Ingresos!$J86*(1+B$21))*(Ingresos!$J45*(1+B$19)))</f>
        <v>0</v>
      </c>
      <c r="C158" s="67">
        <f>((Ingresos!$G86*(1+C$21))*(Ingresos!$G45*(1+C$19)))+((Ingresos!$H86*(1+C$21))*(Ingresos!$H45*(1+C$19)))+((Ingresos!$I86*(1+C$21))*(Ingresos!$I45*(1+C$19)))+((Ingresos!$J86*(1+C$21))*(Ingresos!$J45*(1+C$19)))</f>
        <v>0</v>
      </c>
      <c r="D158" s="67">
        <f>((Ingresos!$G86*(1+D$21))*(Ingresos!$G45*(1+D$19)))+((Ingresos!$H86*(1+D$21))*(Ingresos!$H45*(1+D$19)))+((Ingresos!$I86*(1+D$21))*(Ingresos!$I45*(1+D$19)))+((Ingresos!$J86*(1+D$21))*(Ingresos!$J45*(1+D$19)))</f>
        <v>0</v>
      </c>
      <c r="E158" s="67">
        <f>((Ingresos!$G86*(1+E$21))*(Ingresos!$G45*(1+E$19)))+((Ingresos!$H86*(1+E$21))*(Ingresos!$H45*(1+E$19)))+((Ingresos!$I86*(1+E$21))*(Ingresos!$I45*(1+E$19)))+((Ingresos!$J86*(1+E$21))*(Ingresos!$J45*(1+E$19)))</f>
        <v>0</v>
      </c>
      <c r="F158" s="67">
        <f>((Ingresos!$G86*(1+F$21))*(Ingresos!$G45*(1+F$19)))+((Ingresos!$H86*(1+F$21))*(Ingresos!$H45*(1+F$19)))+((Ingresos!$I86*(1+F$21))*(Ingresos!$I45*(1+F$19)))+((Ingresos!$J86*(1+F$21))*(Ingresos!$J45*(1+F$19)))</f>
        <v>0</v>
      </c>
      <c r="G158" s="67">
        <f>((Ingresos!$G86*(1+G$21))*(Ingresos!$G45*(1+G$19)))+((Ingresos!$H86*(1+G$21))*(Ingresos!$H45*(1+G$19)))+((Ingresos!$I86*(1+G$21))*(Ingresos!$I45*(1+G$19)))+((Ingresos!$J86*(1+G$21))*(Ingresos!$J45*(1+G$19)))</f>
        <v>0</v>
      </c>
      <c r="H158" s="67">
        <f>((Ingresos!$G86*(1+H$21))*(Ingresos!$G45*(1+H$19)))+((Ingresos!$H86*(1+H$21))*(Ingresos!$H45*(1+H$19)))+((Ingresos!$I86*(1+H$21))*(Ingresos!$I45*(1+H$19)))+((Ingresos!$J86*(1+H$21))*(Ingresos!$J45*(1+H$19)))</f>
        <v>0</v>
      </c>
      <c r="I158" s="67">
        <f>((Ingresos!$G86*(1+I$21))*(Ingresos!$G45*(1+I$19)))+((Ingresos!$H86*(1+I$21))*(Ingresos!$H45*(1+I$19)))+((Ingresos!$I86*(1+I$21))*(Ingresos!$I45*(1+I$19)))+((Ingresos!$J86*(1+I$21))*(Ingresos!$J45*(1+I$19)))</f>
        <v>0</v>
      </c>
      <c r="J158" s="67">
        <f>((Ingresos!$G86*(1+J$21))*(Ingresos!$G45*(1+J$19)))+((Ingresos!$H86*(1+J$21))*(Ingresos!$H45*(1+J$19)))+((Ingresos!$I86*(1+J$21))*(Ingresos!$I45*(1+J$19)))+((Ingresos!$J86*(1+J$21))*(Ingresos!$J45*(1+J$19)))</f>
        <v>0</v>
      </c>
      <c r="K158" s="67">
        <f>((Ingresos!$G86*(1+K$21))*(Ingresos!$G45*(1+K$19)))+((Ingresos!$H86*(1+K$21))*(Ingresos!$H45*(1+K$19)))+((Ingresos!$I86*(1+K$21))*(Ingresos!$I45*(1+K$19)))+((Ingresos!$J86*(1+K$21))*(Ingresos!$J45*(1+K$19)))</f>
        <v>0</v>
      </c>
      <c r="L158" s="67">
        <f>((Ingresos!$G86*(1+L$21))*(Ingresos!$G45*(1+L$19)))+((Ingresos!$H86*(1+L$21))*(Ingresos!$H45*(1+L$19)))+((Ingresos!$I86*(1+L$21))*(Ingresos!$I45*(1+L$19)))+((Ingresos!$J86*(1+L$21))*(Ingresos!$J45*(1+L$19)))</f>
        <v>0</v>
      </c>
      <c r="M158" s="67">
        <f>((Ingresos!$G86*(1+M$21))*(Ingresos!$G45*(1+M$19)))+((Ingresos!$H86*(1+M$21))*(Ingresos!$H45*(1+M$19)))+((Ingresos!$I86*(1+M$21))*(Ingresos!$I45*(1+M$19)))+((Ingresos!$J86*(1+M$21))*(Ingresos!$J45*(1+M$19)))</f>
        <v>0</v>
      </c>
    </row>
    <row r="159" spans="1:13">
      <c r="A159" s="69" t="str">
        <f>Ingresos!$C$87</f>
        <v>No aplica</v>
      </c>
      <c r="B159" s="67">
        <f>((Ingresos!$G87*(1+B$21))*(Ingresos!$G46*(1+B$19)))+((Ingresos!$H87*(1+B$21))*(Ingresos!$H46*(1+B$19)))+((Ingresos!$I87*(1+B$21))*(Ingresos!$I46*(1+B$19)))+((Ingresos!$J87*(1+B$21))*(Ingresos!$J46*(1+B$19)))</f>
        <v>0</v>
      </c>
      <c r="C159" s="67">
        <f>((Ingresos!$G87*(1+C$21))*(Ingresos!$G46*(1+C$19)))+((Ingresos!$H87*(1+C$21))*(Ingresos!$H46*(1+C$19)))+((Ingresos!$I87*(1+C$21))*(Ingresos!$I46*(1+C$19)))+((Ingresos!$J87*(1+C$21))*(Ingresos!$J46*(1+C$19)))</f>
        <v>0</v>
      </c>
      <c r="D159" s="67">
        <f>((Ingresos!$G87*(1+D$21))*(Ingresos!$G46*(1+D$19)))+((Ingresos!$H87*(1+D$21))*(Ingresos!$H46*(1+D$19)))+((Ingresos!$I87*(1+D$21))*(Ingresos!$I46*(1+D$19)))+((Ingresos!$J87*(1+D$21))*(Ingresos!$J46*(1+D$19)))</f>
        <v>0</v>
      </c>
      <c r="E159" s="67">
        <f>((Ingresos!$G87*(1+E$21))*(Ingresos!$G46*(1+E$19)))+((Ingresos!$H87*(1+E$21))*(Ingresos!$H46*(1+E$19)))+((Ingresos!$I87*(1+E$21))*(Ingresos!$I46*(1+E$19)))+((Ingresos!$J87*(1+E$21))*(Ingresos!$J46*(1+E$19)))</f>
        <v>0</v>
      </c>
      <c r="F159" s="67">
        <f>((Ingresos!$G87*(1+F$21))*(Ingresos!$G46*(1+F$19)))+((Ingresos!$H87*(1+F$21))*(Ingresos!$H46*(1+F$19)))+((Ingresos!$I87*(1+F$21))*(Ingresos!$I46*(1+F$19)))+((Ingresos!$J87*(1+F$21))*(Ingresos!$J46*(1+F$19)))</f>
        <v>0</v>
      </c>
      <c r="G159" s="67">
        <f>((Ingresos!$G87*(1+G$21))*(Ingresos!$G46*(1+G$19)))+((Ingresos!$H87*(1+G$21))*(Ingresos!$H46*(1+G$19)))+((Ingresos!$I87*(1+G$21))*(Ingresos!$I46*(1+G$19)))+((Ingresos!$J87*(1+G$21))*(Ingresos!$J46*(1+G$19)))</f>
        <v>0</v>
      </c>
      <c r="H159" s="67">
        <f>((Ingresos!$G87*(1+H$21))*(Ingresos!$G46*(1+H$19)))+((Ingresos!$H87*(1+H$21))*(Ingresos!$H46*(1+H$19)))+((Ingresos!$I87*(1+H$21))*(Ingresos!$I46*(1+H$19)))+((Ingresos!$J87*(1+H$21))*(Ingresos!$J46*(1+H$19)))</f>
        <v>0</v>
      </c>
      <c r="I159" s="67">
        <f>((Ingresos!$G87*(1+I$21))*(Ingresos!$G46*(1+I$19)))+((Ingresos!$H87*(1+I$21))*(Ingresos!$H46*(1+I$19)))+((Ingresos!$I87*(1+I$21))*(Ingresos!$I46*(1+I$19)))+((Ingresos!$J87*(1+I$21))*(Ingresos!$J46*(1+I$19)))</f>
        <v>0</v>
      </c>
      <c r="J159" s="67">
        <f>((Ingresos!$G87*(1+J$21))*(Ingresos!$G46*(1+J$19)))+((Ingresos!$H87*(1+J$21))*(Ingresos!$H46*(1+J$19)))+((Ingresos!$I87*(1+J$21))*(Ingresos!$I46*(1+J$19)))+((Ingresos!$J87*(1+J$21))*(Ingresos!$J46*(1+J$19)))</f>
        <v>0</v>
      </c>
      <c r="K159" s="67">
        <f>((Ingresos!$G87*(1+K$21))*(Ingresos!$G46*(1+K$19)))+((Ingresos!$H87*(1+K$21))*(Ingresos!$H46*(1+K$19)))+((Ingresos!$I87*(1+K$21))*(Ingresos!$I46*(1+K$19)))+((Ingresos!$J87*(1+K$21))*(Ingresos!$J46*(1+K$19)))</f>
        <v>0</v>
      </c>
      <c r="L159" s="67">
        <f>((Ingresos!$G87*(1+L$21))*(Ingresos!$G46*(1+L$19)))+((Ingresos!$H87*(1+L$21))*(Ingresos!$H46*(1+L$19)))+((Ingresos!$I87*(1+L$21))*(Ingresos!$I46*(1+L$19)))+((Ingresos!$J87*(1+L$21))*(Ingresos!$J46*(1+L$19)))</f>
        <v>0</v>
      </c>
      <c r="M159" s="67">
        <f>((Ingresos!$G87*(1+M$21))*(Ingresos!$G46*(1+M$19)))+((Ingresos!$H87*(1+M$21))*(Ingresos!$H46*(1+M$19)))+((Ingresos!$I87*(1+M$21))*(Ingresos!$I46*(1+M$19)))+((Ingresos!$J87*(1+M$21))*(Ingresos!$J46*(1+M$19)))</f>
        <v>0</v>
      </c>
    </row>
    <row r="160" spans="1:13">
      <c r="A160" s="77" t="s">
        <v>136</v>
      </c>
      <c r="B160" s="78">
        <f t="shared" ref="B160:M160" si="26">SUM(B150:B159)</f>
        <v>0</v>
      </c>
      <c r="C160" s="78">
        <f t="shared" si="26"/>
        <v>0</v>
      </c>
      <c r="D160" s="78">
        <f t="shared" si="26"/>
        <v>0</v>
      </c>
      <c r="E160" s="78">
        <f t="shared" si="26"/>
        <v>0</v>
      </c>
      <c r="F160" s="78">
        <f t="shared" si="26"/>
        <v>0</v>
      </c>
      <c r="G160" s="78">
        <f t="shared" si="26"/>
        <v>0</v>
      </c>
      <c r="H160" s="78">
        <f t="shared" si="26"/>
        <v>0</v>
      </c>
      <c r="I160" s="78">
        <f t="shared" si="26"/>
        <v>0</v>
      </c>
      <c r="J160" s="78">
        <f t="shared" si="26"/>
        <v>0</v>
      </c>
      <c r="K160" s="78">
        <f t="shared" si="26"/>
        <v>0</v>
      </c>
      <c r="L160" s="78">
        <f t="shared" si="26"/>
        <v>0</v>
      </c>
      <c r="M160" s="78">
        <f t="shared" si="26"/>
        <v>0</v>
      </c>
    </row>
    <row r="161" spans="1:13">
      <c r="A161" s="69" t="str">
        <f>Ingresos!$C$90</f>
        <v>Servicio 1</v>
      </c>
      <c r="B161" s="67">
        <f>((Ingresos!$G90*(1+B$21))*(Ingresos!$G49*(1+B$19)))+((Ingresos!$H90*(1+B$21))*(Ingresos!$H49*(1+B$19)))+((Ingresos!$I90*(1+B$21))*(Ingresos!$I49*(1+B$19)))+((Ingresos!$J90*(1+B$21))*(Ingresos!$J49*(1+B$19)))</f>
        <v>0</v>
      </c>
      <c r="C161" s="67">
        <f>((Ingresos!$G90*(1+C$21))*(Ingresos!$G49*(1+C$19)))+((Ingresos!$H90*(1+C$21))*(Ingresos!$H49*(1+C$19)))+((Ingresos!$I90*(1+C$21))*(Ingresos!$I49*(1+C$19)))+((Ingresos!$J90*(1+C$21))*(Ingresos!$J49*(1+C$19)))</f>
        <v>0</v>
      </c>
      <c r="D161" s="67">
        <f>((Ingresos!$G90*(1+D$21))*(Ingresos!$G49*(1+D$19)))+((Ingresos!$H90*(1+D$21))*(Ingresos!$H49*(1+D$19)))+((Ingresos!$I90*(1+D$21))*(Ingresos!$I49*(1+D$19)))+((Ingresos!$J90*(1+D$21))*(Ingresos!$J49*(1+D$19)))</f>
        <v>0</v>
      </c>
      <c r="E161" s="67">
        <f>((Ingresos!$G90*(1+E$21))*(Ingresos!$G49*(1+E$19)))+((Ingresos!$H90*(1+E$21))*(Ingresos!$H49*(1+E$19)))+((Ingresos!$I90*(1+E$21))*(Ingresos!$I49*(1+E$19)))+((Ingresos!$J90*(1+E$21))*(Ingresos!$J49*(1+E$19)))</f>
        <v>0</v>
      </c>
      <c r="F161" s="67">
        <f>((Ingresos!$G90*(1+F$21))*(Ingresos!$G49*(1+F$19)))+((Ingresos!$H90*(1+F$21))*(Ingresos!$H49*(1+F$19)))+((Ingresos!$I90*(1+F$21))*(Ingresos!$I49*(1+F$19)))+((Ingresos!$J90*(1+F$21))*(Ingresos!$J49*(1+F$19)))</f>
        <v>0</v>
      </c>
      <c r="G161" s="67">
        <f>((Ingresos!$G90*(1+G$21))*(Ingresos!$G49*(1+G$19)))+((Ingresos!$H90*(1+G$21))*(Ingresos!$H49*(1+G$19)))+((Ingresos!$I90*(1+G$21))*(Ingresos!$I49*(1+G$19)))+((Ingresos!$J90*(1+G$21))*(Ingresos!$J49*(1+G$19)))</f>
        <v>0</v>
      </c>
      <c r="H161" s="67">
        <f>((Ingresos!$G90*(1+H$21))*(Ingresos!$G49*(1+H$19)))+((Ingresos!$H90*(1+H$21))*(Ingresos!$H49*(1+H$19)))+((Ingresos!$I90*(1+H$21))*(Ingresos!$I49*(1+H$19)))+((Ingresos!$J90*(1+H$21))*(Ingresos!$J49*(1+H$19)))</f>
        <v>0</v>
      </c>
      <c r="I161" s="67">
        <f>((Ingresos!$G90*(1+I$21))*(Ingresos!$G49*(1+I$19)))+((Ingresos!$H90*(1+I$21))*(Ingresos!$H49*(1+I$19)))+((Ingresos!$I90*(1+I$21))*(Ingresos!$I49*(1+I$19)))+((Ingresos!$J90*(1+I$21))*(Ingresos!$J49*(1+I$19)))</f>
        <v>0</v>
      </c>
      <c r="J161" s="67">
        <f>((Ingresos!$G90*(1+J$21))*(Ingresos!$G49*(1+J$19)))+((Ingresos!$H90*(1+J$21))*(Ingresos!$H49*(1+J$19)))+((Ingresos!$I90*(1+J$21))*(Ingresos!$I49*(1+J$19)))+((Ingresos!$J90*(1+J$21))*(Ingresos!$J49*(1+J$19)))</f>
        <v>0</v>
      </c>
      <c r="K161" s="67">
        <f>((Ingresos!$G90*(1+K$21))*(Ingresos!$G49*(1+K$19)))+((Ingresos!$H90*(1+K$21))*(Ingresos!$H49*(1+K$19)))+((Ingresos!$I90*(1+K$21))*(Ingresos!$I49*(1+K$19)))+((Ingresos!$J90*(1+K$21))*(Ingresos!$J49*(1+K$19)))</f>
        <v>0</v>
      </c>
      <c r="L161" s="67">
        <f>((Ingresos!$G90*(1+L$21))*(Ingresos!$G49*(1+L$19)))+((Ingresos!$H90*(1+L$21))*(Ingresos!$H49*(1+L$19)))+((Ingresos!$I90*(1+L$21))*(Ingresos!$I49*(1+L$19)))+((Ingresos!$J90*(1+L$21))*(Ingresos!$J49*(1+L$19)))</f>
        <v>0</v>
      </c>
      <c r="M161" s="67">
        <f>((Ingresos!$G90*(1+M$21))*(Ingresos!$G49*(1+M$19)))+((Ingresos!$H90*(1+M$21))*(Ingresos!$H49*(1+M$19)))+((Ingresos!$I90*(1+M$21))*(Ingresos!$I49*(1+M$19)))+((Ingresos!$J90*(1+M$21))*(Ingresos!$J49*(1+M$19)))</f>
        <v>0</v>
      </c>
    </row>
    <row r="162" spans="1:13">
      <c r="A162" s="69" t="str">
        <f>Ingresos!$C$91</f>
        <v>No aplica</v>
      </c>
      <c r="B162" s="67">
        <f>((Ingresos!$G91*(1+B$21))*(Ingresos!$G50*(1+B$19)))+((Ingresos!$H91*(1+B$21))*(Ingresos!$H50*(1+B$19)))+((Ingresos!$I91*(1+B$21))*(Ingresos!$I50*(1+B$19)))+((Ingresos!$J91*(1+B$21))*(Ingresos!$J50*(1+B$19)))</f>
        <v>0</v>
      </c>
      <c r="C162" s="67">
        <f>((Ingresos!$G91*(1+C$21))*(Ingresos!$G50*(1+C$19)))+((Ingresos!$H91*(1+C$21))*(Ingresos!$H50*(1+C$19)))+((Ingresos!$I91*(1+C$21))*(Ingresos!$I50*(1+C$19)))+((Ingresos!$J91*(1+C$21))*(Ingresos!$J50*(1+C$19)))</f>
        <v>0</v>
      </c>
      <c r="D162" s="67">
        <f>((Ingresos!$G91*(1+D$21))*(Ingresos!$G50*(1+D$19)))+((Ingresos!$H91*(1+D$21))*(Ingresos!$H50*(1+D$19)))+((Ingresos!$I91*(1+D$21))*(Ingresos!$I50*(1+D$19)))+((Ingresos!$J91*(1+D$21))*(Ingresos!$J50*(1+D$19)))</f>
        <v>0</v>
      </c>
      <c r="E162" s="67">
        <f>((Ingresos!$G91*(1+E$21))*(Ingresos!$G50*(1+E$19)))+((Ingresos!$H91*(1+E$21))*(Ingresos!$H50*(1+E$19)))+((Ingresos!$I91*(1+E$21))*(Ingresos!$I50*(1+E$19)))+((Ingresos!$J91*(1+E$21))*(Ingresos!$J50*(1+E$19)))</f>
        <v>0</v>
      </c>
      <c r="F162" s="67">
        <f>((Ingresos!$G91*(1+F$21))*(Ingresos!$G50*(1+F$19)))+((Ingresos!$H91*(1+F$21))*(Ingresos!$H50*(1+F$19)))+((Ingresos!$I91*(1+F$21))*(Ingresos!$I50*(1+F$19)))+((Ingresos!$J91*(1+F$21))*(Ingresos!$J50*(1+F$19)))</f>
        <v>0</v>
      </c>
      <c r="G162" s="67">
        <f>((Ingresos!$G91*(1+G$21))*(Ingresos!$G50*(1+G$19)))+((Ingresos!$H91*(1+G$21))*(Ingresos!$H50*(1+G$19)))+((Ingresos!$I91*(1+G$21))*(Ingresos!$I50*(1+G$19)))+((Ingresos!$J91*(1+G$21))*(Ingresos!$J50*(1+G$19)))</f>
        <v>0</v>
      </c>
      <c r="H162" s="67">
        <f>((Ingresos!$G91*(1+H$21))*(Ingresos!$G50*(1+H$19)))+((Ingresos!$H91*(1+H$21))*(Ingresos!$H50*(1+H$19)))+((Ingresos!$I91*(1+H$21))*(Ingresos!$I50*(1+H$19)))+((Ingresos!$J91*(1+H$21))*(Ingresos!$J50*(1+H$19)))</f>
        <v>0</v>
      </c>
      <c r="I162" s="67">
        <f>((Ingresos!$G91*(1+I$21))*(Ingresos!$G50*(1+I$19)))+((Ingresos!$H91*(1+I$21))*(Ingresos!$H50*(1+I$19)))+((Ingresos!$I91*(1+I$21))*(Ingresos!$I50*(1+I$19)))+((Ingresos!$J91*(1+I$21))*(Ingresos!$J50*(1+I$19)))</f>
        <v>0</v>
      </c>
      <c r="J162" s="67">
        <f>((Ingresos!$G91*(1+J$21))*(Ingresos!$G50*(1+J$19)))+((Ingresos!$H91*(1+J$21))*(Ingresos!$H50*(1+J$19)))+((Ingresos!$I91*(1+J$21))*(Ingresos!$I50*(1+J$19)))+((Ingresos!$J91*(1+J$21))*(Ingresos!$J50*(1+J$19)))</f>
        <v>0</v>
      </c>
      <c r="K162" s="67">
        <f>((Ingresos!$G91*(1+K$21))*(Ingresos!$G50*(1+K$19)))+((Ingresos!$H91*(1+K$21))*(Ingresos!$H50*(1+K$19)))+((Ingresos!$I91*(1+K$21))*(Ingresos!$I50*(1+K$19)))+((Ingresos!$J91*(1+K$21))*(Ingresos!$J50*(1+K$19)))</f>
        <v>0</v>
      </c>
      <c r="L162" s="67">
        <f>((Ingresos!$G91*(1+L$21))*(Ingresos!$G50*(1+L$19)))+((Ingresos!$H91*(1+L$21))*(Ingresos!$H50*(1+L$19)))+((Ingresos!$I91*(1+L$21))*(Ingresos!$I50*(1+L$19)))+((Ingresos!$J91*(1+L$21))*(Ingresos!$J50*(1+L$19)))</f>
        <v>0</v>
      </c>
      <c r="M162" s="67">
        <f>((Ingresos!$G91*(1+M$21))*(Ingresos!$G50*(1+M$19)))+((Ingresos!$H91*(1+M$21))*(Ingresos!$H50*(1+M$19)))+((Ingresos!$I91*(1+M$21))*(Ingresos!$I50*(1+M$19)))+((Ingresos!$J91*(1+M$21))*(Ingresos!$J50*(1+M$19)))</f>
        <v>0</v>
      </c>
    </row>
    <row r="163" spans="1:13">
      <c r="A163" s="69" t="str">
        <f>Ingresos!$C$92</f>
        <v>No aplica</v>
      </c>
      <c r="B163" s="67">
        <f>((Ingresos!$G92*(1+B$21))*(Ingresos!$G51*(1+B$19)))+((Ingresos!$H92*(1+B$21))*(Ingresos!$H51*(1+B$19)))+((Ingresos!$I92*(1+B$21))*(Ingresos!$I51*(1+B$19)))+((Ingresos!$J92*(1+B$21))*(Ingresos!$J51*(1+B$19)))</f>
        <v>0</v>
      </c>
      <c r="C163" s="67">
        <f>((Ingresos!$G92*(1+C$21))*(Ingresos!$G51*(1+C$19)))+((Ingresos!$H92*(1+C$21))*(Ingresos!$H51*(1+C$19)))+((Ingresos!$I92*(1+C$21))*(Ingresos!$I51*(1+C$19)))+((Ingresos!$J92*(1+C$21))*(Ingresos!$J51*(1+C$19)))</f>
        <v>0</v>
      </c>
      <c r="D163" s="67">
        <f>((Ingresos!$G92*(1+D$21))*(Ingresos!$G51*(1+D$19)))+((Ingresos!$H92*(1+D$21))*(Ingresos!$H51*(1+D$19)))+((Ingresos!$I92*(1+D$21))*(Ingresos!$I51*(1+D$19)))+((Ingresos!$J92*(1+D$21))*(Ingresos!$J51*(1+D$19)))</f>
        <v>0</v>
      </c>
      <c r="E163" s="67">
        <f>((Ingresos!$G92*(1+E$21))*(Ingresos!$G51*(1+E$19)))+((Ingresos!$H92*(1+E$21))*(Ingresos!$H51*(1+E$19)))+((Ingresos!$I92*(1+E$21))*(Ingresos!$I51*(1+E$19)))+((Ingresos!$J92*(1+E$21))*(Ingresos!$J51*(1+E$19)))</f>
        <v>0</v>
      </c>
      <c r="F163" s="67">
        <f>((Ingresos!$G92*(1+F$21))*(Ingresos!$G51*(1+F$19)))+((Ingresos!$H92*(1+F$21))*(Ingresos!$H51*(1+F$19)))+((Ingresos!$I92*(1+F$21))*(Ingresos!$I51*(1+F$19)))+((Ingresos!$J92*(1+F$21))*(Ingresos!$J51*(1+F$19)))</f>
        <v>0</v>
      </c>
      <c r="G163" s="67">
        <f>((Ingresos!$G92*(1+G$21))*(Ingresos!$G51*(1+G$19)))+((Ingresos!$H92*(1+G$21))*(Ingresos!$H51*(1+G$19)))+((Ingresos!$I92*(1+G$21))*(Ingresos!$I51*(1+G$19)))+((Ingresos!$J92*(1+G$21))*(Ingresos!$J51*(1+G$19)))</f>
        <v>0</v>
      </c>
      <c r="H163" s="67">
        <f>((Ingresos!$G92*(1+H$21))*(Ingresos!$G51*(1+H$19)))+((Ingresos!$H92*(1+H$21))*(Ingresos!$H51*(1+H$19)))+((Ingresos!$I92*(1+H$21))*(Ingresos!$I51*(1+H$19)))+((Ingresos!$J92*(1+H$21))*(Ingresos!$J51*(1+H$19)))</f>
        <v>0</v>
      </c>
      <c r="I163" s="67">
        <f>((Ingresos!$G92*(1+I$21))*(Ingresos!$G51*(1+I$19)))+((Ingresos!$H92*(1+I$21))*(Ingresos!$H51*(1+I$19)))+((Ingresos!$I92*(1+I$21))*(Ingresos!$I51*(1+I$19)))+((Ingresos!$J92*(1+I$21))*(Ingresos!$J51*(1+I$19)))</f>
        <v>0</v>
      </c>
      <c r="J163" s="67">
        <f>((Ingresos!$G92*(1+J$21))*(Ingresos!$G51*(1+J$19)))+((Ingresos!$H92*(1+J$21))*(Ingresos!$H51*(1+J$19)))+((Ingresos!$I92*(1+J$21))*(Ingresos!$I51*(1+J$19)))+((Ingresos!$J92*(1+J$21))*(Ingresos!$J51*(1+J$19)))</f>
        <v>0</v>
      </c>
      <c r="K163" s="67">
        <f>((Ingresos!$G92*(1+K$21))*(Ingresos!$G51*(1+K$19)))+((Ingresos!$H92*(1+K$21))*(Ingresos!$H51*(1+K$19)))+((Ingresos!$I92*(1+K$21))*(Ingresos!$I51*(1+K$19)))+((Ingresos!$J92*(1+K$21))*(Ingresos!$J51*(1+K$19)))</f>
        <v>0</v>
      </c>
      <c r="L163" s="67">
        <f>((Ingresos!$G92*(1+L$21))*(Ingresos!$G51*(1+L$19)))+((Ingresos!$H92*(1+L$21))*(Ingresos!$H51*(1+L$19)))+((Ingresos!$I92*(1+L$21))*(Ingresos!$I51*(1+L$19)))+((Ingresos!$J92*(1+L$21))*(Ingresos!$J51*(1+L$19)))</f>
        <v>0</v>
      </c>
      <c r="M163" s="67">
        <f>((Ingresos!$G92*(1+M$21))*(Ingresos!$G51*(1+M$19)))+((Ingresos!$H92*(1+M$21))*(Ingresos!$H51*(1+M$19)))+((Ingresos!$I92*(1+M$21))*(Ingresos!$I51*(1+M$19)))+((Ingresos!$J92*(1+M$21))*(Ingresos!$J51*(1+M$19)))</f>
        <v>0</v>
      </c>
    </row>
    <row r="164" spans="1:13">
      <c r="A164" s="69" t="str">
        <f>Ingresos!$C$93</f>
        <v>No aplica</v>
      </c>
      <c r="B164" s="67">
        <f>((Ingresos!$G93*(1+B$21))*(Ingresos!$G52*(1+B$19)))+((Ingresos!$H93*(1+B$21))*(Ingresos!$H52*(1+B$19)))+((Ingresos!$I93*(1+B$21))*(Ingresos!$I52*(1+B$19)))+((Ingresos!$J93*(1+B$21))*(Ingresos!$J52*(1+B$19)))</f>
        <v>0</v>
      </c>
      <c r="C164" s="67">
        <f>((Ingresos!$G93*(1+C$21))*(Ingresos!$G52*(1+C$19)))+((Ingresos!$H93*(1+C$21))*(Ingresos!$H52*(1+C$19)))+((Ingresos!$I93*(1+C$21))*(Ingresos!$I52*(1+C$19)))+((Ingresos!$J93*(1+C$21))*(Ingresos!$J52*(1+C$19)))</f>
        <v>0</v>
      </c>
      <c r="D164" s="67">
        <f>((Ingresos!$G93*(1+D$21))*(Ingresos!$G52*(1+D$19)))+((Ingresos!$H93*(1+D$21))*(Ingresos!$H52*(1+D$19)))+((Ingresos!$I93*(1+D$21))*(Ingresos!$I52*(1+D$19)))+((Ingresos!$J93*(1+D$21))*(Ingresos!$J52*(1+D$19)))</f>
        <v>0</v>
      </c>
      <c r="E164" s="67">
        <f>((Ingresos!$G93*(1+E$21))*(Ingresos!$G52*(1+E$19)))+((Ingresos!$H93*(1+E$21))*(Ingresos!$H52*(1+E$19)))+((Ingresos!$I93*(1+E$21))*(Ingresos!$I52*(1+E$19)))+((Ingresos!$J93*(1+E$21))*(Ingresos!$J52*(1+E$19)))</f>
        <v>0</v>
      </c>
      <c r="F164" s="67">
        <f>((Ingresos!$G93*(1+F$21))*(Ingresos!$G52*(1+F$19)))+((Ingresos!$H93*(1+F$21))*(Ingresos!$H52*(1+F$19)))+((Ingresos!$I93*(1+F$21))*(Ingresos!$I52*(1+F$19)))+((Ingresos!$J93*(1+F$21))*(Ingresos!$J52*(1+F$19)))</f>
        <v>0</v>
      </c>
      <c r="G164" s="67">
        <f>((Ingresos!$G93*(1+G$21))*(Ingresos!$G52*(1+G$19)))+((Ingresos!$H93*(1+G$21))*(Ingresos!$H52*(1+G$19)))+((Ingresos!$I93*(1+G$21))*(Ingresos!$I52*(1+G$19)))+((Ingresos!$J93*(1+G$21))*(Ingresos!$J52*(1+G$19)))</f>
        <v>0</v>
      </c>
      <c r="H164" s="67">
        <f>((Ingresos!$G93*(1+H$21))*(Ingresos!$G52*(1+H$19)))+((Ingresos!$H93*(1+H$21))*(Ingresos!$H52*(1+H$19)))+((Ingresos!$I93*(1+H$21))*(Ingresos!$I52*(1+H$19)))+((Ingresos!$J93*(1+H$21))*(Ingresos!$J52*(1+H$19)))</f>
        <v>0</v>
      </c>
      <c r="I164" s="67">
        <f>((Ingresos!$G93*(1+I$21))*(Ingresos!$G52*(1+I$19)))+((Ingresos!$H93*(1+I$21))*(Ingresos!$H52*(1+I$19)))+((Ingresos!$I93*(1+I$21))*(Ingresos!$I52*(1+I$19)))+((Ingresos!$J93*(1+I$21))*(Ingresos!$J52*(1+I$19)))</f>
        <v>0</v>
      </c>
      <c r="J164" s="67">
        <f>((Ingresos!$G93*(1+J$21))*(Ingresos!$G52*(1+J$19)))+((Ingresos!$H93*(1+J$21))*(Ingresos!$H52*(1+J$19)))+((Ingresos!$I93*(1+J$21))*(Ingresos!$I52*(1+J$19)))+((Ingresos!$J93*(1+J$21))*(Ingresos!$J52*(1+J$19)))</f>
        <v>0</v>
      </c>
      <c r="K164" s="67">
        <f>((Ingresos!$G93*(1+K$21))*(Ingresos!$G52*(1+K$19)))+((Ingresos!$H93*(1+K$21))*(Ingresos!$H52*(1+K$19)))+((Ingresos!$I93*(1+K$21))*(Ingresos!$I52*(1+K$19)))+((Ingresos!$J93*(1+K$21))*(Ingresos!$J52*(1+K$19)))</f>
        <v>0</v>
      </c>
      <c r="L164" s="67">
        <f>((Ingresos!$G93*(1+L$21))*(Ingresos!$G52*(1+L$19)))+((Ingresos!$H93*(1+L$21))*(Ingresos!$H52*(1+L$19)))+((Ingresos!$I93*(1+L$21))*(Ingresos!$I52*(1+L$19)))+((Ingresos!$J93*(1+L$21))*(Ingresos!$J52*(1+L$19)))</f>
        <v>0</v>
      </c>
      <c r="M164" s="67">
        <f>((Ingresos!$G93*(1+M$21))*(Ingresos!$G52*(1+M$19)))+((Ingresos!$H93*(1+M$21))*(Ingresos!$H52*(1+M$19)))+((Ingresos!$I93*(1+M$21))*(Ingresos!$I52*(1+M$19)))+((Ingresos!$J93*(1+M$21))*(Ingresos!$J52*(1+M$19)))</f>
        <v>0</v>
      </c>
    </row>
    <row r="165" spans="1:13">
      <c r="A165" s="69" t="str">
        <f>Ingresos!$C$94</f>
        <v>No aplica</v>
      </c>
      <c r="B165" s="67">
        <f>((Ingresos!$G94*(1+B$21))*(Ingresos!$G53*(1+B$19)))+((Ingresos!$H94*(1+B$21))*(Ingresos!$H53*(1+B$19)))+((Ingresos!$I94*(1+B$21))*(Ingresos!$I53*(1+B$19)))+((Ingresos!$J94*(1+B$21))*(Ingresos!$J53*(1+B$19)))</f>
        <v>0</v>
      </c>
      <c r="C165" s="67">
        <f>((Ingresos!$G94*(1+C$21))*(Ingresos!$G53*(1+C$19)))+((Ingresos!$H94*(1+C$21))*(Ingresos!$H53*(1+C$19)))+((Ingresos!$I94*(1+C$21))*(Ingresos!$I53*(1+C$19)))+((Ingresos!$J94*(1+C$21))*(Ingresos!$J53*(1+C$19)))</f>
        <v>0</v>
      </c>
      <c r="D165" s="67">
        <f>((Ingresos!$G94*(1+D$21))*(Ingresos!$G53*(1+D$19)))+((Ingresos!$H94*(1+D$21))*(Ingresos!$H53*(1+D$19)))+((Ingresos!$I94*(1+D$21))*(Ingresos!$I53*(1+D$19)))+((Ingresos!$J94*(1+D$21))*(Ingresos!$J53*(1+D$19)))</f>
        <v>0</v>
      </c>
      <c r="E165" s="67">
        <f>((Ingresos!$G94*(1+E$21))*(Ingresos!$G53*(1+E$19)))+((Ingresos!$H94*(1+E$21))*(Ingresos!$H53*(1+E$19)))+((Ingresos!$I94*(1+E$21))*(Ingresos!$I53*(1+E$19)))+((Ingresos!$J94*(1+E$21))*(Ingresos!$J53*(1+E$19)))</f>
        <v>0</v>
      </c>
      <c r="F165" s="67">
        <f>((Ingresos!$G94*(1+F$21))*(Ingresos!$G53*(1+F$19)))+((Ingresos!$H94*(1+F$21))*(Ingresos!$H53*(1+F$19)))+((Ingresos!$I94*(1+F$21))*(Ingresos!$I53*(1+F$19)))+((Ingresos!$J94*(1+F$21))*(Ingresos!$J53*(1+F$19)))</f>
        <v>0</v>
      </c>
      <c r="G165" s="67">
        <f>((Ingresos!$G94*(1+G$21))*(Ingresos!$G53*(1+G$19)))+((Ingresos!$H94*(1+G$21))*(Ingresos!$H53*(1+G$19)))+((Ingresos!$I94*(1+G$21))*(Ingresos!$I53*(1+G$19)))+((Ingresos!$J94*(1+G$21))*(Ingresos!$J53*(1+G$19)))</f>
        <v>0</v>
      </c>
      <c r="H165" s="67">
        <f>((Ingresos!$G94*(1+H$21))*(Ingresos!$G53*(1+H$19)))+((Ingresos!$H94*(1+H$21))*(Ingresos!$H53*(1+H$19)))+((Ingresos!$I94*(1+H$21))*(Ingresos!$I53*(1+H$19)))+((Ingresos!$J94*(1+H$21))*(Ingresos!$J53*(1+H$19)))</f>
        <v>0</v>
      </c>
      <c r="I165" s="67">
        <f>((Ingresos!$G94*(1+I$21))*(Ingresos!$G53*(1+I$19)))+((Ingresos!$H94*(1+I$21))*(Ingresos!$H53*(1+I$19)))+((Ingresos!$I94*(1+I$21))*(Ingresos!$I53*(1+I$19)))+((Ingresos!$J94*(1+I$21))*(Ingresos!$J53*(1+I$19)))</f>
        <v>0</v>
      </c>
      <c r="J165" s="67">
        <f>((Ingresos!$G94*(1+J$21))*(Ingresos!$G53*(1+J$19)))+((Ingresos!$H94*(1+J$21))*(Ingresos!$H53*(1+J$19)))+((Ingresos!$I94*(1+J$21))*(Ingresos!$I53*(1+J$19)))+((Ingresos!$J94*(1+J$21))*(Ingresos!$J53*(1+J$19)))</f>
        <v>0</v>
      </c>
      <c r="K165" s="67">
        <f>((Ingresos!$G94*(1+K$21))*(Ingresos!$G53*(1+K$19)))+((Ingresos!$H94*(1+K$21))*(Ingresos!$H53*(1+K$19)))+((Ingresos!$I94*(1+K$21))*(Ingresos!$I53*(1+K$19)))+((Ingresos!$J94*(1+K$21))*(Ingresos!$J53*(1+K$19)))</f>
        <v>0</v>
      </c>
      <c r="L165" s="67">
        <f>((Ingresos!$G94*(1+L$21))*(Ingresos!$G53*(1+L$19)))+((Ingresos!$H94*(1+L$21))*(Ingresos!$H53*(1+L$19)))+((Ingresos!$I94*(1+L$21))*(Ingresos!$I53*(1+L$19)))+((Ingresos!$J94*(1+L$21))*(Ingresos!$J53*(1+L$19)))</f>
        <v>0</v>
      </c>
      <c r="M165" s="67">
        <f>((Ingresos!$G94*(1+M$21))*(Ingresos!$G53*(1+M$19)))+((Ingresos!$H94*(1+M$21))*(Ingresos!$H53*(1+M$19)))+((Ingresos!$I94*(1+M$21))*(Ingresos!$I53*(1+M$19)))+((Ingresos!$J94*(1+M$21))*(Ingresos!$J53*(1+M$19)))</f>
        <v>0</v>
      </c>
    </row>
    <row r="166" spans="1:13">
      <c r="A166" s="69" t="str">
        <f>Ingresos!$C$95</f>
        <v>No aplica</v>
      </c>
      <c r="B166" s="67">
        <f>((Ingresos!$G95*(1+B$21))*(Ingresos!$G54*(1+B$19)))+((Ingresos!$H95*(1+B$21))*(Ingresos!$H54*(1+B$19)))+((Ingresos!$I95*(1+B$21))*(Ingresos!$I54*(1+B$19)))+((Ingresos!$J95*(1+B$21))*(Ingresos!$J54*(1+B$19)))</f>
        <v>0</v>
      </c>
      <c r="C166" s="67">
        <f>((Ingresos!$G95*(1+C$21))*(Ingresos!$G54*(1+C$19)))+((Ingresos!$H95*(1+C$21))*(Ingresos!$H54*(1+C$19)))+((Ingresos!$I95*(1+C$21))*(Ingresos!$I54*(1+C$19)))+((Ingresos!$J95*(1+C$21))*(Ingresos!$J54*(1+C$19)))</f>
        <v>0</v>
      </c>
      <c r="D166" s="67">
        <f>((Ingresos!$G95*(1+D$21))*(Ingresos!$G54*(1+D$19)))+((Ingresos!$H95*(1+D$21))*(Ingresos!$H54*(1+D$19)))+((Ingresos!$I95*(1+D$21))*(Ingresos!$I54*(1+D$19)))+((Ingresos!$J95*(1+D$21))*(Ingresos!$J54*(1+D$19)))</f>
        <v>0</v>
      </c>
      <c r="E166" s="67">
        <f>((Ingresos!$G95*(1+E$21))*(Ingresos!$G54*(1+E$19)))+((Ingresos!$H95*(1+E$21))*(Ingresos!$H54*(1+E$19)))+((Ingresos!$I95*(1+E$21))*(Ingresos!$I54*(1+E$19)))+((Ingresos!$J95*(1+E$21))*(Ingresos!$J54*(1+E$19)))</f>
        <v>0</v>
      </c>
      <c r="F166" s="67">
        <f>((Ingresos!$G95*(1+F$21))*(Ingresos!$G54*(1+F$19)))+((Ingresos!$H95*(1+F$21))*(Ingresos!$H54*(1+F$19)))+((Ingresos!$I95*(1+F$21))*(Ingresos!$I54*(1+F$19)))+((Ingresos!$J95*(1+F$21))*(Ingresos!$J54*(1+F$19)))</f>
        <v>0</v>
      </c>
      <c r="G166" s="67">
        <f>((Ingresos!$G95*(1+G$21))*(Ingresos!$G54*(1+G$19)))+((Ingresos!$H95*(1+G$21))*(Ingresos!$H54*(1+G$19)))+((Ingresos!$I95*(1+G$21))*(Ingresos!$I54*(1+G$19)))+((Ingresos!$J95*(1+G$21))*(Ingresos!$J54*(1+G$19)))</f>
        <v>0</v>
      </c>
      <c r="H166" s="67">
        <f>((Ingresos!$G95*(1+H$21))*(Ingresos!$G54*(1+H$19)))+((Ingresos!$H95*(1+H$21))*(Ingresos!$H54*(1+H$19)))+((Ingresos!$I95*(1+H$21))*(Ingresos!$I54*(1+H$19)))+((Ingresos!$J95*(1+H$21))*(Ingresos!$J54*(1+H$19)))</f>
        <v>0</v>
      </c>
      <c r="I166" s="67">
        <f>((Ingresos!$G95*(1+I$21))*(Ingresos!$G54*(1+I$19)))+((Ingresos!$H95*(1+I$21))*(Ingresos!$H54*(1+I$19)))+((Ingresos!$I95*(1+I$21))*(Ingresos!$I54*(1+I$19)))+((Ingresos!$J95*(1+I$21))*(Ingresos!$J54*(1+I$19)))</f>
        <v>0</v>
      </c>
      <c r="J166" s="67">
        <f>((Ingresos!$G95*(1+J$21))*(Ingresos!$G54*(1+J$19)))+((Ingresos!$H95*(1+J$21))*(Ingresos!$H54*(1+J$19)))+((Ingresos!$I95*(1+J$21))*(Ingresos!$I54*(1+J$19)))+((Ingresos!$J95*(1+J$21))*(Ingresos!$J54*(1+J$19)))</f>
        <v>0</v>
      </c>
      <c r="K166" s="67">
        <f>((Ingresos!$G95*(1+K$21))*(Ingresos!$G54*(1+K$19)))+((Ingresos!$H95*(1+K$21))*(Ingresos!$H54*(1+K$19)))+((Ingresos!$I95*(1+K$21))*(Ingresos!$I54*(1+K$19)))+((Ingresos!$J95*(1+K$21))*(Ingresos!$J54*(1+K$19)))</f>
        <v>0</v>
      </c>
      <c r="L166" s="67">
        <f>((Ingresos!$G95*(1+L$21))*(Ingresos!$G54*(1+L$19)))+((Ingresos!$H95*(1+L$21))*(Ingresos!$H54*(1+L$19)))+((Ingresos!$I95*(1+L$21))*(Ingresos!$I54*(1+L$19)))+((Ingresos!$J95*(1+L$21))*(Ingresos!$J54*(1+L$19)))</f>
        <v>0</v>
      </c>
      <c r="M166" s="67">
        <f>((Ingresos!$G95*(1+M$21))*(Ingresos!$G54*(1+M$19)))+((Ingresos!$H95*(1+M$21))*(Ingresos!$H54*(1+M$19)))+((Ingresos!$I95*(1+M$21))*(Ingresos!$I54*(1+M$19)))+((Ingresos!$J95*(1+M$21))*(Ingresos!$J54*(1+M$19)))</f>
        <v>0</v>
      </c>
    </row>
    <row r="167" spans="1:13">
      <c r="A167" s="69" t="str">
        <f>Ingresos!$C$96</f>
        <v>No aplica</v>
      </c>
      <c r="B167" s="67">
        <f>((Ingresos!$G96*(1+B$21))*(Ingresos!$G55*(1+B$19)))+((Ingresos!$H96*(1+B$21))*(Ingresos!$H55*(1+B$19)))+((Ingresos!$I96*(1+B$21))*(Ingresos!$I55*(1+B$19)))+((Ingresos!$J96*(1+B$21))*(Ingresos!$J55*(1+B$19)))</f>
        <v>0</v>
      </c>
      <c r="C167" s="67">
        <f>((Ingresos!$G96*(1+C$21))*(Ingresos!$G55*(1+C$19)))+((Ingresos!$H96*(1+C$21))*(Ingresos!$H55*(1+C$19)))+((Ingresos!$I96*(1+C$21))*(Ingresos!$I55*(1+C$19)))+((Ingresos!$J96*(1+C$21))*(Ingresos!$J55*(1+C$19)))</f>
        <v>0</v>
      </c>
      <c r="D167" s="67">
        <f>((Ingresos!$G96*(1+D$21))*(Ingresos!$G55*(1+D$19)))+((Ingresos!$H96*(1+D$21))*(Ingresos!$H55*(1+D$19)))+((Ingresos!$I96*(1+D$21))*(Ingresos!$I55*(1+D$19)))+((Ingresos!$J96*(1+D$21))*(Ingresos!$J55*(1+D$19)))</f>
        <v>0</v>
      </c>
      <c r="E167" s="67">
        <f>((Ingresos!$G96*(1+E$21))*(Ingresos!$G55*(1+E$19)))+((Ingresos!$H96*(1+E$21))*(Ingresos!$H55*(1+E$19)))+((Ingresos!$I96*(1+E$21))*(Ingresos!$I55*(1+E$19)))+((Ingresos!$J96*(1+E$21))*(Ingresos!$J55*(1+E$19)))</f>
        <v>0</v>
      </c>
      <c r="F167" s="67">
        <f>((Ingresos!$G96*(1+F$21))*(Ingresos!$G55*(1+F$19)))+((Ingresos!$H96*(1+F$21))*(Ingresos!$H55*(1+F$19)))+((Ingresos!$I96*(1+F$21))*(Ingresos!$I55*(1+F$19)))+((Ingresos!$J96*(1+F$21))*(Ingresos!$J55*(1+F$19)))</f>
        <v>0</v>
      </c>
      <c r="G167" s="67">
        <f>((Ingresos!$G96*(1+G$21))*(Ingresos!$G55*(1+G$19)))+((Ingresos!$H96*(1+G$21))*(Ingresos!$H55*(1+G$19)))+((Ingresos!$I96*(1+G$21))*(Ingresos!$I55*(1+G$19)))+((Ingresos!$J96*(1+G$21))*(Ingresos!$J55*(1+G$19)))</f>
        <v>0</v>
      </c>
      <c r="H167" s="67">
        <f>((Ingresos!$G96*(1+H$21))*(Ingresos!$G55*(1+H$19)))+((Ingresos!$H96*(1+H$21))*(Ingresos!$H55*(1+H$19)))+((Ingresos!$I96*(1+H$21))*(Ingresos!$I55*(1+H$19)))+((Ingresos!$J96*(1+H$21))*(Ingresos!$J55*(1+H$19)))</f>
        <v>0</v>
      </c>
      <c r="I167" s="67">
        <f>((Ingresos!$G96*(1+I$21))*(Ingresos!$G55*(1+I$19)))+((Ingresos!$H96*(1+I$21))*(Ingresos!$H55*(1+I$19)))+((Ingresos!$I96*(1+I$21))*(Ingresos!$I55*(1+I$19)))+((Ingresos!$J96*(1+I$21))*(Ingresos!$J55*(1+I$19)))</f>
        <v>0</v>
      </c>
      <c r="J167" s="67">
        <f>((Ingresos!$G96*(1+J$21))*(Ingresos!$G55*(1+J$19)))+((Ingresos!$H96*(1+J$21))*(Ingresos!$H55*(1+J$19)))+((Ingresos!$I96*(1+J$21))*(Ingresos!$I55*(1+J$19)))+((Ingresos!$J96*(1+J$21))*(Ingresos!$J55*(1+J$19)))</f>
        <v>0</v>
      </c>
      <c r="K167" s="67">
        <f>((Ingresos!$G96*(1+K$21))*(Ingresos!$G55*(1+K$19)))+((Ingresos!$H96*(1+K$21))*(Ingresos!$H55*(1+K$19)))+((Ingresos!$I96*(1+K$21))*(Ingresos!$I55*(1+K$19)))+((Ingresos!$J96*(1+K$21))*(Ingresos!$J55*(1+K$19)))</f>
        <v>0</v>
      </c>
      <c r="L167" s="67">
        <f>((Ingresos!$G96*(1+L$21))*(Ingresos!$G55*(1+L$19)))+((Ingresos!$H96*(1+L$21))*(Ingresos!$H55*(1+L$19)))+((Ingresos!$I96*(1+L$21))*(Ingresos!$I55*(1+L$19)))+((Ingresos!$J96*(1+L$21))*(Ingresos!$J55*(1+L$19)))</f>
        <v>0</v>
      </c>
      <c r="M167" s="67">
        <f>((Ingresos!$G96*(1+M$21))*(Ingresos!$G55*(1+M$19)))+((Ingresos!$H96*(1+M$21))*(Ingresos!$H55*(1+M$19)))+((Ingresos!$I96*(1+M$21))*(Ingresos!$I55*(1+M$19)))+((Ingresos!$J96*(1+M$21))*(Ingresos!$J55*(1+M$19)))</f>
        <v>0</v>
      </c>
    </row>
    <row r="168" spans="1:13">
      <c r="A168" s="69" t="str">
        <f>Ingresos!$C$97</f>
        <v>No aplica</v>
      </c>
      <c r="B168" s="67">
        <f>((Ingresos!$G97*(1+B$21))*(Ingresos!$G56*(1+B$19)))+((Ingresos!$H97*(1+B$21))*(Ingresos!$H56*(1+B$19)))+((Ingresos!$I97*(1+B$21))*(Ingresos!$I56*(1+B$19)))+((Ingresos!$J97*(1+B$21))*(Ingresos!$J56*(1+B$19)))</f>
        <v>0</v>
      </c>
      <c r="C168" s="67">
        <f>((Ingresos!$G97*(1+C$21))*(Ingresos!$G56*(1+C$19)))+((Ingresos!$H97*(1+C$21))*(Ingresos!$H56*(1+C$19)))+((Ingresos!$I97*(1+C$21))*(Ingresos!$I56*(1+C$19)))+((Ingresos!$J97*(1+C$21))*(Ingresos!$J56*(1+C$19)))</f>
        <v>0</v>
      </c>
      <c r="D168" s="67">
        <f>((Ingresos!$G97*(1+D$21))*(Ingresos!$G56*(1+D$19)))+((Ingresos!$H97*(1+D$21))*(Ingresos!$H56*(1+D$19)))+((Ingresos!$I97*(1+D$21))*(Ingresos!$I56*(1+D$19)))+((Ingresos!$J97*(1+D$21))*(Ingresos!$J56*(1+D$19)))</f>
        <v>0</v>
      </c>
      <c r="E168" s="67">
        <f>((Ingresos!$G97*(1+E$21))*(Ingresos!$G56*(1+E$19)))+((Ingresos!$H97*(1+E$21))*(Ingresos!$H56*(1+E$19)))+((Ingresos!$I97*(1+E$21))*(Ingresos!$I56*(1+E$19)))+((Ingresos!$J97*(1+E$21))*(Ingresos!$J56*(1+E$19)))</f>
        <v>0</v>
      </c>
      <c r="F168" s="67">
        <f>((Ingresos!$G97*(1+F$21))*(Ingresos!$G56*(1+F$19)))+((Ingresos!$H97*(1+F$21))*(Ingresos!$H56*(1+F$19)))+((Ingresos!$I97*(1+F$21))*(Ingresos!$I56*(1+F$19)))+((Ingresos!$J97*(1+F$21))*(Ingresos!$J56*(1+F$19)))</f>
        <v>0</v>
      </c>
      <c r="G168" s="67">
        <f>((Ingresos!$G97*(1+G$21))*(Ingresos!$G56*(1+G$19)))+((Ingresos!$H97*(1+G$21))*(Ingresos!$H56*(1+G$19)))+((Ingresos!$I97*(1+G$21))*(Ingresos!$I56*(1+G$19)))+((Ingresos!$J97*(1+G$21))*(Ingresos!$J56*(1+G$19)))</f>
        <v>0</v>
      </c>
      <c r="H168" s="67">
        <f>((Ingresos!$G97*(1+H$21))*(Ingresos!$G56*(1+H$19)))+((Ingresos!$H97*(1+H$21))*(Ingresos!$H56*(1+H$19)))+((Ingresos!$I97*(1+H$21))*(Ingresos!$I56*(1+H$19)))+((Ingresos!$J97*(1+H$21))*(Ingresos!$J56*(1+H$19)))</f>
        <v>0</v>
      </c>
      <c r="I168" s="67">
        <f>((Ingresos!$G97*(1+I$21))*(Ingresos!$G56*(1+I$19)))+((Ingresos!$H97*(1+I$21))*(Ingresos!$H56*(1+I$19)))+((Ingresos!$I97*(1+I$21))*(Ingresos!$I56*(1+I$19)))+((Ingresos!$J97*(1+I$21))*(Ingresos!$J56*(1+I$19)))</f>
        <v>0</v>
      </c>
      <c r="J168" s="67">
        <f>((Ingresos!$G97*(1+J$21))*(Ingresos!$G56*(1+J$19)))+((Ingresos!$H97*(1+J$21))*(Ingresos!$H56*(1+J$19)))+((Ingresos!$I97*(1+J$21))*(Ingresos!$I56*(1+J$19)))+((Ingresos!$J97*(1+J$21))*(Ingresos!$J56*(1+J$19)))</f>
        <v>0</v>
      </c>
      <c r="K168" s="67">
        <f>((Ingresos!$G97*(1+K$21))*(Ingresos!$G56*(1+K$19)))+((Ingresos!$H97*(1+K$21))*(Ingresos!$H56*(1+K$19)))+((Ingresos!$I97*(1+K$21))*(Ingresos!$I56*(1+K$19)))+((Ingresos!$J97*(1+K$21))*(Ingresos!$J56*(1+K$19)))</f>
        <v>0</v>
      </c>
      <c r="L168" s="67">
        <f>((Ingresos!$G97*(1+L$21))*(Ingresos!$G56*(1+L$19)))+((Ingresos!$H97*(1+L$21))*(Ingresos!$H56*(1+L$19)))+((Ingresos!$I97*(1+L$21))*(Ingresos!$I56*(1+L$19)))+((Ingresos!$J97*(1+L$21))*(Ingresos!$J56*(1+L$19)))</f>
        <v>0</v>
      </c>
      <c r="M168" s="67">
        <f>((Ingresos!$G97*(1+M$21))*(Ingresos!$G56*(1+M$19)))+((Ingresos!$H97*(1+M$21))*(Ingresos!$H56*(1+M$19)))+((Ingresos!$I97*(1+M$21))*(Ingresos!$I56*(1+M$19)))+((Ingresos!$J97*(1+M$21))*(Ingresos!$J56*(1+M$19)))</f>
        <v>0</v>
      </c>
    </row>
    <row r="169" spans="1:13">
      <c r="A169" s="69" t="str">
        <f>Ingresos!$C$98</f>
        <v>No aplica</v>
      </c>
      <c r="B169" s="67">
        <f>((Ingresos!$G98*(1+B$21))*(Ingresos!$G57*(1+B$19)))+((Ingresos!$H98*(1+B$21))*(Ingresos!$H57*(1+B$19)))+((Ingresos!$I98*(1+B$21))*(Ingresos!$I57*(1+B$19)))+((Ingresos!$J98*(1+B$21))*(Ingresos!$J57*(1+B$19)))</f>
        <v>0</v>
      </c>
      <c r="C169" s="67">
        <f>((Ingresos!$G98*(1+C$21))*(Ingresos!$G57*(1+C$19)))+((Ingresos!$H98*(1+C$21))*(Ingresos!$H57*(1+C$19)))+((Ingresos!$I98*(1+C$21))*(Ingresos!$I57*(1+C$19)))+((Ingresos!$J98*(1+C$21))*(Ingresos!$J57*(1+C$19)))</f>
        <v>0</v>
      </c>
      <c r="D169" s="67">
        <f>((Ingresos!$G98*(1+D$21))*(Ingresos!$G57*(1+D$19)))+((Ingresos!$H98*(1+D$21))*(Ingresos!$H57*(1+D$19)))+((Ingresos!$I98*(1+D$21))*(Ingresos!$I57*(1+D$19)))+((Ingresos!$J98*(1+D$21))*(Ingresos!$J57*(1+D$19)))</f>
        <v>0</v>
      </c>
      <c r="E169" s="67">
        <f>((Ingresos!$G98*(1+E$21))*(Ingresos!$G57*(1+E$19)))+((Ingresos!$H98*(1+E$21))*(Ingresos!$H57*(1+E$19)))+((Ingresos!$I98*(1+E$21))*(Ingresos!$I57*(1+E$19)))+((Ingresos!$J98*(1+E$21))*(Ingresos!$J57*(1+E$19)))</f>
        <v>0</v>
      </c>
      <c r="F169" s="67">
        <f>((Ingresos!$G98*(1+F$21))*(Ingresos!$G57*(1+F$19)))+((Ingresos!$H98*(1+F$21))*(Ingresos!$H57*(1+F$19)))+((Ingresos!$I98*(1+F$21))*(Ingresos!$I57*(1+F$19)))+((Ingresos!$J98*(1+F$21))*(Ingresos!$J57*(1+F$19)))</f>
        <v>0</v>
      </c>
      <c r="G169" s="67">
        <f>((Ingresos!$G98*(1+G$21))*(Ingresos!$G57*(1+G$19)))+((Ingresos!$H98*(1+G$21))*(Ingresos!$H57*(1+G$19)))+((Ingresos!$I98*(1+G$21))*(Ingresos!$I57*(1+G$19)))+((Ingresos!$J98*(1+G$21))*(Ingresos!$J57*(1+G$19)))</f>
        <v>0</v>
      </c>
      <c r="H169" s="67">
        <f>((Ingresos!$G98*(1+H$21))*(Ingresos!$G57*(1+H$19)))+((Ingresos!$H98*(1+H$21))*(Ingresos!$H57*(1+H$19)))+((Ingresos!$I98*(1+H$21))*(Ingresos!$I57*(1+H$19)))+((Ingresos!$J98*(1+H$21))*(Ingresos!$J57*(1+H$19)))</f>
        <v>0</v>
      </c>
      <c r="I169" s="67">
        <f>((Ingresos!$G98*(1+I$21))*(Ingresos!$G57*(1+I$19)))+((Ingresos!$H98*(1+I$21))*(Ingresos!$H57*(1+I$19)))+((Ingresos!$I98*(1+I$21))*(Ingresos!$I57*(1+I$19)))+((Ingresos!$J98*(1+I$21))*(Ingresos!$J57*(1+I$19)))</f>
        <v>0</v>
      </c>
      <c r="J169" s="67">
        <f>((Ingresos!$G98*(1+J$21))*(Ingresos!$G57*(1+J$19)))+((Ingresos!$H98*(1+J$21))*(Ingresos!$H57*(1+J$19)))+((Ingresos!$I98*(1+J$21))*(Ingresos!$I57*(1+J$19)))+((Ingresos!$J98*(1+J$21))*(Ingresos!$J57*(1+J$19)))</f>
        <v>0</v>
      </c>
      <c r="K169" s="67">
        <f>((Ingresos!$G98*(1+K$21))*(Ingresos!$G57*(1+K$19)))+((Ingresos!$H98*(1+K$21))*(Ingresos!$H57*(1+K$19)))+((Ingresos!$I98*(1+K$21))*(Ingresos!$I57*(1+K$19)))+((Ingresos!$J98*(1+K$21))*(Ingresos!$J57*(1+K$19)))</f>
        <v>0</v>
      </c>
      <c r="L169" s="67">
        <f>((Ingresos!$G98*(1+L$21))*(Ingresos!$G57*(1+L$19)))+((Ingresos!$H98*(1+L$21))*(Ingresos!$H57*(1+L$19)))+((Ingresos!$I98*(1+L$21))*(Ingresos!$I57*(1+L$19)))+((Ingresos!$J98*(1+L$21))*(Ingresos!$J57*(1+L$19)))</f>
        <v>0</v>
      </c>
      <c r="M169" s="67">
        <f>((Ingresos!$G98*(1+M$21))*(Ingresos!$G57*(1+M$19)))+((Ingresos!$H98*(1+M$21))*(Ingresos!$H57*(1+M$19)))+((Ingresos!$I98*(1+M$21))*(Ingresos!$I57*(1+M$19)))+((Ingresos!$J98*(1+M$21))*(Ingresos!$J57*(1+M$19)))</f>
        <v>0</v>
      </c>
    </row>
    <row r="170" spans="1:13">
      <c r="A170" s="69" t="str">
        <f>Ingresos!$C$99</f>
        <v>No aplica</v>
      </c>
      <c r="B170" s="67">
        <f>((Ingresos!$G99*(1+B$21))*(Ingresos!$G58*(1+B$19)))+((Ingresos!$H99*(1+B$21))*(Ingresos!$H58*(1+B$19)))+((Ingresos!$I99*(1+B$21))*(Ingresos!$I58*(1+B$19)))+((Ingresos!$J99*(1+B$21))*(Ingresos!$J58*(1+B$19)))</f>
        <v>0</v>
      </c>
      <c r="C170" s="67">
        <f>((Ingresos!$G99*(1+C$21))*(Ingresos!$G58*(1+C$19)))+((Ingresos!$H99*(1+C$21))*(Ingresos!$H58*(1+C$19)))+((Ingresos!$I99*(1+C$21))*(Ingresos!$I58*(1+C$19)))+((Ingresos!$J99*(1+C$21))*(Ingresos!$J58*(1+C$19)))</f>
        <v>0</v>
      </c>
      <c r="D170" s="67">
        <f>((Ingresos!$G99*(1+D$21))*(Ingresos!$G58*(1+D$19)))+((Ingresos!$H99*(1+D$21))*(Ingresos!$H58*(1+D$19)))+((Ingresos!$I99*(1+D$21))*(Ingresos!$I58*(1+D$19)))+((Ingresos!$J99*(1+D$21))*(Ingresos!$J58*(1+D$19)))</f>
        <v>0</v>
      </c>
      <c r="E170" s="67">
        <f>((Ingresos!$G99*(1+E$21))*(Ingresos!$G58*(1+E$19)))+((Ingresos!$H99*(1+E$21))*(Ingresos!$H58*(1+E$19)))+((Ingresos!$I99*(1+E$21))*(Ingresos!$I58*(1+E$19)))+((Ingresos!$J99*(1+E$21))*(Ingresos!$J58*(1+E$19)))</f>
        <v>0</v>
      </c>
      <c r="F170" s="67">
        <f>((Ingresos!$G99*(1+F$21))*(Ingresos!$G58*(1+F$19)))+((Ingresos!$H99*(1+F$21))*(Ingresos!$H58*(1+F$19)))+((Ingresos!$I99*(1+F$21))*(Ingresos!$I58*(1+F$19)))+((Ingresos!$J99*(1+F$21))*(Ingresos!$J58*(1+F$19)))</f>
        <v>0</v>
      </c>
      <c r="G170" s="67">
        <f>((Ingresos!$G99*(1+G$21))*(Ingresos!$G58*(1+G$19)))+((Ingresos!$H99*(1+G$21))*(Ingresos!$H58*(1+G$19)))+((Ingresos!$I99*(1+G$21))*(Ingresos!$I58*(1+G$19)))+((Ingresos!$J99*(1+G$21))*(Ingresos!$J58*(1+G$19)))</f>
        <v>0</v>
      </c>
      <c r="H170" s="67">
        <f>((Ingresos!$G99*(1+H$21))*(Ingresos!$G58*(1+H$19)))+((Ingresos!$H99*(1+H$21))*(Ingresos!$H58*(1+H$19)))+((Ingresos!$I99*(1+H$21))*(Ingresos!$I58*(1+H$19)))+((Ingresos!$J99*(1+H$21))*(Ingresos!$J58*(1+H$19)))</f>
        <v>0</v>
      </c>
      <c r="I170" s="67">
        <f>((Ingresos!$G99*(1+I$21))*(Ingresos!$G58*(1+I$19)))+((Ingresos!$H99*(1+I$21))*(Ingresos!$H58*(1+I$19)))+((Ingresos!$I99*(1+I$21))*(Ingresos!$I58*(1+I$19)))+((Ingresos!$J99*(1+I$21))*(Ingresos!$J58*(1+I$19)))</f>
        <v>0</v>
      </c>
      <c r="J170" s="67">
        <f>((Ingresos!$G99*(1+J$21))*(Ingresos!$G58*(1+J$19)))+((Ingresos!$H99*(1+J$21))*(Ingresos!$H58*(1+J$19)))+((Ingresos!$I99*(1+J$21))*(Ingresos!$I58*(1+J$19)))+((Ingresos!$J99*(1+J$21))*(Ingresos!$J58*(1+J$19)))</f>
        <v>0</v>
      </c>
      <c r="K170" s="67">
        <f>((Ingresos!$G99*(1+K$21))*(Ingresos!$G58*(1+K$19)))+((Ingresos!$H99*(1+K$21))*(Ingresos!$H58*(1+K$19)))+((Ingresos!$I99*(1+K$21))*(Ingresos!$I58*(1+K$19)))+((Ingresos!$J99*(1+K$21))*(Ingresos!$J58*(1+K$19)))</f>
        <v>0</v>
      </c>
      <c r="L170" s="67">
        <f>((Ingresos!$G99*(1+L$21))*(Ingresos!$G58*(1+L$19)))+((Ingresos!$H99*(1+L$21))*(Ingresos!$H58*(1+L$19)))+((Ingresos!$I99*(1+L$21))*(Ingresos!$I58*(1+L$19)))+((Ingresos!$J99*(1+L$21))*(Ingresos!$J58*(1+L$19)))</f>
        <v>0</v>
      </c>
      <c r="M170" s="67">
        <f>((Ingresos!$G99*(1+M$21))*(Ingresos!$G58*(1+M$19)))+((Ingresos!$H99*(1+M$21))*(Ingresos!$H58*(1+M$19)))+((Ingresos!$I99*(1+M$21))*(Ingresos!$I58*(1+M$19)))+((Ingresos!$J99*(1+M$21))*(Ingresos!$J58*(1+M$19)))</f>
        <v>0</v>
      </c>
    </row>
    <row r="171" spans="1:13">
      <c r="A171" s="77" t="s">
        <v>137</v>
      </c>
      <c r="B171" s="78">
        <f t="shared" ref="B171:M171" si="27">SUM(B161:B170)</f>
        <v>0</v>
      </c>
      <c r="C171" s="78">
        <f t="shared" si="27"/>
        <v>0</v>
      </c>
      <c r="D171" s="78">
        <f t="shared" si="27"/>
        <v>0</v>
      </c>
      <c r="E171" s="78">
        <f t="shared" si="27"/>
        <v>0</v>
      </c>
      <c r="F171" s="78">
        <f t="shared" si="27"/>
        <v>0</v>
      </c>
      <c r="G171" s="78">
        <f t="shared" si="27"/>
        <v>0</v>
      </c>
      <c r="H171" s="78">
        <f t="shared" si="27"/>
        <v>0</v>
      </c>
      <c r="I171" s="78">
        <f t="shared" si="27"/>
        <v>0</v>
      </c>
      <c r="J171" s="78">
        <f t="shared" si="27"/>
        <v>0</v>
      </c>
      <c r="K171" s="78">
        <f t="shared" si="27"/>
        <v>0</v>
      </c>
      <c r="L171" s="78">
        <f t="shared" si="27"/>
        <v>0</v>
      </c>
      <c r="M171" s="78">
        <f t="shared" si="27"/>
        <v>0</v>
      </c>
    </row>
    <row r="172" spans="1:13">
      <c r="A172" s="77" t="s">
        <v>138</v>
      </c>
      <c r="B172" s="78">
        <f t="shared" ref="B172:M172" si="28">B171+B160</f>
        <v>0</v>
      </c>
      <c r="C172" s="78">
        <f t="shared" si="28"/>
        <v>0</v>
      </c>
      <c r="D172" s="78">
        <f t="shared" si="28"/>
        <v>0</v>
      </c>
      <c r="E172" s="78">
        <f t="shared" si="28"/>
        <v>0</v>
      </c>
      <c r="F172" s="78">
        <f t="shared" si="28"/>
        <v>0</v>
      </c>
      <c r="G172" s="78">
        <f t="shared" si="28"/>
        <v>0</v>
      </c>
      <c r="H172" s="78">
        <f t="shared" si="28"/>
        <v>0</v>
      </c>
      <c r="I172" s="78">
        <f t="shared" si="28"/>
        <v>0</v>
      </c>
      <c r="J172" s="78">
        <f t="shared" si="28"/>
        <v>0</v>
      </c>
      <c r="K172" s="78">
        <f t="shared" si="28"/>
        <v>0</v>
      </c>
      <c r="L172" s="78">
        <f t="shared" si="28"/>
        <v>0</v>
      </c>
      <c r="M172" s="78">
        <f t="shared" si="28"/>
        <v>0</v>
      </c>
    </row>
    <row r="173" spans="1:13">
      <c r="A173" s="75"/>
      <c r="B173" s="76"/>
      <c r="C173" s="76"/>
      <c r="D173" s="76"/>
      <c r="E173" s="76"/>
      <c r="F173" s="76"/>
      <c r="G173" s="76"/>
      <c r="H173" s="76"/>
      <c r="I173" s="76"/>
      <c r="J173" s="76"/>
      <c r="K173" s="76"/>
      <c r="L173" s="76"/>
      <c r="M173" s="76"/>
    </row>
    <row r="174" spans="1:13" ht="12.75">
      <c r="A174" s="80" t="s">
        <v>139</v>
      </c>
      <c r="B174" s="81">
        <f>B172+B148</f>
        <v>0</v>
      </c>
      <c r="C174" s="81">
        <f t="shared" ref="C174:M174" si="29">C172+C148</f>
        <v>0</v>
      </c>
      <c r="D174" s="81">
        <f t="shared" si="29"/>
        <v>0</v>
      </c>
      <c r="E174" s="81">
        <f t="shared" si="29"/>
        <v>0</v>
      </c>
      <c r="F174" s="81">
        <f t="shared" si="29"/>
        <v>0</v>
      </c>
      <c r="G174" s="81">
        <f t="shared" si="29"/>
        <v>0</v>
      </c>
      <c r="H174" s="81">
        <f t="shared" si="29"/>
        <v>0</v>
      </c>
      <c r="I174" s="81">
        <f t="shared" si="29"/>
        <v>0</v>
      </c>
      <c r="J174" s="81">
        <f t="shared" si="29"/>
        <v>0</v>
      </c>
      <c r="K174" s="81">
        <f t="shared" si="29"/>
        <v>0</v>
      </c>
      <c r="L174" s="81">
        <f t="shared" si="29"/>
        <v>0</v>
      </c>
      <c r="M174" s="81">
        <f t="shared" si="29"/>
        <v>0</v>
      </c>
    </row>
    <row r="176" spans="1:13">
      <c r="A176" s="36" t="s">
        <v>340</v>
      </c>
    </row>
    <row r="177" spans="1:62">
      <c r="A177" s="36" t="s">
        <v>341</v>
      </c>
      <c r="B177" s="159">
        <f>AVERAGE(D5,F5)/2</f>
        <v>0</v>
      </c>
    </row>
    <row r="178" spans="1:62">
      <c r="A178" s="36" t="s">
        <v>342</v>
      </c>
      <c r="B178" s="159">
        <f>B177/2</f>
        <v>0</v>
      </c>
    </row>
    <row r="180" spans="1:62" s="162" customFormat="1">
      <c r="A180" s="162" t="s">
        <v>517</v>
      </c>
      <c r="B180" s="275">
        <f>'Ventas Proyectadas'!B73</f>
        <v>0</v>
      </c>
      <c r="C180" s="275">
        <f>'Ventas Proyectadas'!C73</f>
        <v>0</v>
      </c>
      <c r="D180" s="275">
        <f>'Ventas Proyectadas'!D73</f>
        <v>0</v>
      </c>
      <c r="E180" s="275">
        <f>'Ventas Proyectadas'!E73</f>
        <v>0</v>
      </c>
      <c r="F180" s="275">
        <f>'Ventas Proyectadas'!F73</f>
        <v>0</v>
      </c>
      <c r="G180" s="275">
        <f>'Ventas Proyectadas'!G73</f>
        <v>0</v>
      </c>
      <c r="H180" s="275">
        <f>'Ventas Proyectadas'!H73</f>
        <v>0</v>
      </c>
      <c r="I180" s="275">
        <f>'Ventas Proyectadas'!I73</f>
        <v>0</v>
      </c>
      <c r="J180" s="275">
        <f>'Ventas Proyectadas'!J73</f>
        <v>0</v>
      </c>
      <c r="K180" s="275">
        <f>'Ventas Proyectadas'!K73</f>
        <v>0</v>
      </c>
      <c r="L180" s="275">
        <f>'Ventas Proyectadas'!L73</f>
        <v>0</v>
      </c>
      <c r="M180" s="275">
        <f>'Ventas Proyectadas'!M73</f>
        <v>0</v>
      </c>
      <c r="N180" s="275">
        <f>'Ventas Proyectadas'!B123</f>
        <v>0</v>
      </c>
      <c r="O180" s="275">
        <f>'Ventas Proyectadas'!C123</f>
        <v>0</v>
      </c>
      <c r="P180" s="275">
        <f>'Ventas Proyectadas'!D123</f>
        <v>0</v>
      </c>
      <c r="Q180" s="275">
        <f>'Ventas Proyectadas'!E123</f>
        <v>0</v>
      </c>
      <c r="R180" s="275">
        <f>'Ventas Proyectadas'!F123</f>
        <v>0</v>
      </c>
      <c r="S180" s="275">
        <f>'Ventas Proyectadas'!G123</f>
        <v>0</v>
      </c>
      <c r="T180" s="275">
        <f>'Ventas Proyectadas'!H123</f>
        <v>0</v>
      </c>
      <c r="U180" s="275">
        <f>'Ventas Proyectadas'!I123</f>
        <v>0</v>
      </c>
      <c r="V180" s="275">
        <f>'Ventas Proyectadas'!J123</f>
        <v>0</v>
      </c>
      <c r="W180" s="275">
        <f>'Ventas Proyectadas'!K123</f>
        <v>0</v>
      </c>
      <c r="X180" s="275">
        <f>'Ventas Proyectadas'!L123</f>
        <v>0</v>
      </c>
      <c r="Y180" s="275">
        <f>'Ventas Proyectadas'!M123</f>
        <v>0</v>
      </c>
      <c r="Z180" s="275">
        <f>'Ventas Proyectadas'!B174</f>
        <v>0</v>
      </c>
      <c r="AA180" s="275">
        <f>'Ventas Proyectadas'!C174</f>
        <v>0</v>
      </c>
      <c r="AB180" s="275">
        <f>'Ventas Proyectadas'!D174</f>
        <v>0</v>
      </c>
      <c r="AC180" s="275">
        <f>'Ventas Proyectadas'!E174</f>
        <v>0</v>
      </c>
      <c r="AD180" s="275">
        <f>'Ventas Proyectadas'!F174</f>
        <v>0</v>
      </c>
      <c r="AE180" s="275">
        <f>'Ventas Proyectadas'!G174</f>
        <v>0</v>
      </c>
      <c r="AF180" s="275">
        <f>'Ventas Proyectadas'!H174</f>
        <v>0</v>
      </c>
      <c r="AG180" s="275">
        <f>'Ventas Proyectadas'!I174</f>
        <v>0</v>
      </c>
      <c r="AH180" s="275">
        <f>'Ventas Proyectadas'!J174</f>
        <v>0</v>
      </c>
      <c r="AI180" s="275">
        <f>'Ventas Proyectadas'!K174</f>
        <v>0</v>
      </c>
      <c r="AJ180" s="275">
        <f>'Ventas Proyectadas'!L174</f>
        <v>0</v>
      </c>
      <c r="AK180" s="275">
        <f>'Ventas Proyectadas'!M174</f>
        <v>0</v>
      </c>
      <c r="AL180" s="277">
        <f>AK180*(1+'Ventas Proyectadas'!$B$177)</f>
        <v>0</v>
      </c>
      <c r="AM180" s="277">
        <f>AL180*(1+'Ventas Proyectadas'!$B$177)</f>
        <v>0</v>
      </c>
      <c r="AN180" s="277">
        <f>AM180*(1+'Ventas Proyectadas'!$B$177)</f>
        <v>0</v>
      </c>
      <c r="AO180" s="277">
        <f>AN180*(1+'Ventas Proyectadas'!$B$177)</f>
        <v>0</v>
      </c>
      <c r="AP180" s="277">
        <f>AO180*(1+'Ventas Proyectadas'!$B$177)</f>
        <v>0</v>
      </c>
      <c r="AQ180" s="277">
        <f>AP180*(1+'Ventas Proyectadas'!$B$177)</f>
        <v>0</v>
      </c>
      <c r="AR180" s="277">
        <f>AQ180*(1+'Ventas Proyectadas'!$B$177)</f>
        <v>0</v>
      </c>
      <c r="AS180" s="277">
        <f>AR180*(1+'Ventas Proyectadas'!$B$177)</f>
        <v>0</v>
      </c>
      <c r="AT180" s="277">
        <f>AS180*(1+'Ventas Proyectadas'!$B$177)</f>
        <v>0</v>
      </c>
      <c r="AU180" s="277">
        <f>AT180*(1+'Ventas Proyectadas'!$B$177)</f>
        <v>0</v>
      </c>
      <c r="AV180" s="277">
        <f>AU180*(1+'Ventas Proyectadas'!$B$177)</f>
        <v>0</v>
      </c>
      <c r="AW180" s="277">
        <f>AV180*(1+'Ventas Proyectadas'!$B$177)</f>
        <v>0</v>
      </c>
      <c r="AX180" s="277">
        <f>AW180*(1+'Ventas Proyectadas'!$B$178)</f>
        <v>0</v>
      </c>
      <c r="AY180" s="277">
        <f>AX180*(1+'Ventas Proyectadas'!$B$178)</f>
        <v>0</v>
      </c>
      <c r="AZ180" s="277">
        <f>AY180*(1+'Ventas Proyectadas'!$B$178)</f>
        <v>0</v>
      </c>
      <c r="BA180" s="277">
        <f>AZ180*(1+'Ventas Proyectadas'!$B$178)</f>
        <v>0</v>
      </c>
      <c r="BB180" s="277">
        <f>BA180*(1+'Ventas Proyectadas'!$B$178)</f>
        <v>0</v>
      </c>
      <c r="BC180" s="277">
        <f>BB180*(1+'Ventas Proyectadas'!$B$178)</f>
        <v>0</v>
      </c>
      <c r="BD180" s="277">
        <f>BC180*(1+'Ventas Proyectadas'!$B$178)</f>
        <v>0</v>
      </c>
      <c r="BE180" s="277">
        <f>BD180*(1+'Ventas Proyectadas'!$B$178)</f>
        <v>0</v>
      </c>
      <c r="BF180" s="277">
        <f>BE180*(1+'Ventas Proyectadas'!$B$178)</f>
        <v>0</v>
      </c>
      <c r="BG180" s="277">
        <f>BF180*(1+'Ventas Proyectadas'!$B$178)</f>
        <v>0</v>
      </c>
      <c r="BH180" s="277">
        <f>BG180*(1+'Ventas Proyectadas'!$B$178)</f>
        <v>0</v>
      </c>
      <c r="BI180" s="277">
        <f>BH180*(1+'Ventas Proyectadas'!$B$178)</f>
        <v>0</v>
      </c>
      <c r="BJ180" s="276"/>
    </row>
    <row r="181" spans="1:62">
      <c r="A181" s="36" t="s">
        <v>498</v>
      </c>
      <c r="B181" s="256">
        <f>Ingresos!$G$177*B180</f>
        <v>0</v>
      </c>
      <c r="C181" s="256">
        <f>Ingresos!$G$177*C180</f>
        <v>0</v>
      </c>
      <c r="D181" s="256">
        <f>Ingresos!$G$177*D180</f>
        <v>0</v>
      </c>
      <c r="E181" s="256">
        <f>Ingresos!$G$177*E180</f>
        <v>0</v>
      </c>
      <c r="F181" s="256">
        <f>Ingresos!$G$177*F180</f>
        <v>0</v>
      </c>
      <c r="G181" s="256">
        <f>Ingresos!$G$177*G180</f>
        <v>0</v>
      </c>
      <c r="H181" s="256">
        <f>Ingresos!$G$177*H180</f>
        <v>0</v>
      </c>
      <c r="I181" s="256">
        <f>Ingresos!$G$177*I180</f>
        <v>0</v>
      </c>
      <c r="J181" s="256">
        <f>Ingresos!$G$177*J180</f>
        <v>0</v>
      </c>
      <c r="K181" s="256">
        <f>Ingresos!$G$177*K180</f>
        <v>0</v>
      </c>
      <c r="L181" s="256">
        <f>Ingresos!$G$177*L180</f>
        <v>0</v>
      </c>
      <c r="M181" s="256">
        <f>Ingresos!$G$177*M180</f>
        <v>0</v>
      </c>
      <c r="N181" s="256">
        <f>Ingresos!$G$177*N180</f>
        <v>0</v>
      </c>
      <c r="O181" s="256">
        <f>Ingresos!$G$177*O180</f>
        <v>0</v>
      </c>
      <c r="P181" s="256">
        <f>Ingresos!$G$177*P180</f>
        <v>0</v>
      </c>
      <c r="Q181" s="256">
        <f>Ingresos!$G$177*Q180</f>
        <v>0</v>
      </c>
      <c r="R181" s="256">
        <f>Ingresos!$G$177*R180</f>
        <v>0</v>
      </c>
      <c r="S181" s="256">
        <f>Ingresos!$G$177*S180</f>
        <v>0</v>
      </c>
      <c r="T181" s="256">
        <f>Ingresos!$G$177*T180</f>
        <v>0</v>
      </c>
      <c r="U181" s="256">
        <f>Ingresos!$G$177*U180</f>
        <v>0</v>
      </c>
      <c r="V181" s="256">
        <f>Ingresos!$G$177*V180</f>
        <v>0</v>
      </c>
      <c r="W181" s="256">
        <f>Ingresos!$G$177*W180</f>
        <v>0</v>
      </c>
      <c r="X181" s="256">
        <f>Ingresos!$G$177*X180</f>
        <v>0</v>
      </c>
      <c r="Y181" s="256">
        <f>Ingresos!$G$177*Y180</f>
        <v>0</v>
      </c>
      <c r="Z181" s="256">
        <f>Ingresos!$G$177*Z180</f>
        <v>0</v>
      </c>
      <c r="AA181" s="256">
        <f>Ingresos!$G$177*AA180</f>
        <v>0</v>
      </c>
      <c r="AB181" s="256">
        <f>Ingresos!$G$177*AB180</f>
        <v>0</v>
      </c>
      <c r="AC181" s="256">
        <f>Ingresos!$G$177*AC180</f>
        <v>0</v>
      </c>
      <c r="AD181" s="256">
        <f>Ingresos!$G$177*AD180</f>
        <v>0</v>
      </c>
      <c r="AE181" s="256">
        <f>Ingresos!$G$177*AE180</f>
        <v>0</v>
      </c>
      <c r="AF181" s="256">
        <f>Ingresos!$G$177*AF180</f>
        <v>0</v>
      </c>
      <c r="AG181" s="256">
        <f>Ingresos!$G$177*AG180</f>
        <v>0</v>
      </c>
      <c r="AH181" s="256">
        <f>Ingresos!$G$177*AH180</f>
        <v>0</v>
      </c>
      <c r="AI181" s="256">
        <f>Ingresos!$G$177*AI180</f>
        <v>0</v>
      </c>
      <c r="AJ181" s="256">
        <f>Ingresos!$G$177*AJ180</f>
        <v>0</v>
      </c>
      <c r="AK181" s="256">
        <f>Ingresos!$G$177*AK180</f>
        <v>0</v>
      </c>
      <c r="AL181" s="256">
        <f>Ingresos!$G$177*AL180</f>
        <v>0</v>
      </c>
      <c r="AM181" s="256">
        <f>Ingresos!$G$177*AM180</f>
        <v>0</v>
      </c>
      <c r="AN181" s="256">
        <f>Ingresos!$G$177*AN180</f>
        <v>0</v>
      </c>
      <c r="AO181" s="256">
        <f>Ingresos!$G$177*AO180</f>
        <v>0</v>
      </c>
      <c r="AP181" s="256">
        <f>Ingresos!$G$177*AP180</f>
        <v>0</v>
      </c>
      <c r="AQ181" s="256">
        <f>Ingresos!$G$177*AQ180</f>
        <v>0</v>
      </c>
      <c r="AR181" s="256">
        <f>Ingresos!$G$177*AR180</f>
        <v>0</v>
      </c>
      <c r="AS181" s="256">
        <f>Ingresos!$G$177*AS180</f>
        <v>0</v>
      </c>
      <c r="AT181" s="256">
        <f>Ingresos!$G$177*AT180</f>
        <v>0</v>
      </c>
      <c r="AU181" s="256">
        <f>Ingresos!$G$177*AU180</f>
        <v>0</v>
      </c>
      <c r="AV181" s="256">
        <f>Ingresos!$G$177*AV180</f>
        <v>0</v>
      </c>
      <c r="AW181" s="256">
        <f>Ingresos!$G$177*AW180</f>
        <v>0</v>
      </c>
      <c r="AX181" s="256">
        <f>Ingresos!$G$177*AX180</f>
        <v>0</v>
      </c>
      <c r="AY181" s="256">
        <f>Ingresos!$G$177*AY180</f>
        <v>0</v>
      </c>
      <c r="AZ181" s="256">
        <f>Ingresos!$G$177*AZ180</f>
        <v>0</v>
      </c>
      <c r="BA181" s="256">
        <f>Ingresos!$G$177*BA180</f>
        <v>0</v>
      </c>
      <c r="BB181" s="256">
        <f>Ingresos!$G$177*BB180</f>
        <v>0</v>
      </c>
      <c r="BC181" s="256">
        <f>Ingresos!$G$177*BC180</f>
        <v>0</v>
      </c>
      <c r="BD181" s="256">
        <f>Ingresos!$G$177*BD180</f>
        <v>0</v>
      </c>
      <c r="BE181" s="256">
        <f>Ingresos!$G$177*BE180</f>
        <v>0</v>
      </c>
      <c r="BF181" s="256">
        <f>Ingresos!$G$177*BF180</f>
        <v>0</v>
      </c>
      <c r="BG181" s="256">
        <f>Ingresos!$G$177*BG180</f>
        <v>0</v>
      </c>
      <c r="BH181" s="256">
        <f>Ingresos!$G$177*BH180</f>
        <v>0</v>
      </c>
      <c r="BI181" s="256">
        <f>Ingresos!$G$177*BI180</f>
        <v>0</v>
      </c>
    </row>
    <row r="182" spans="1:62">
      <c r="A182" s="36" t="s">
        <v>518</v>
      </c>
      <c r="B182" s="254">
        <f>B180*Ingresos!$G$187</f>
        <v>0</v>
      </c>
      <c r="C182" s="254">
        <f>C180*Ingresos!$G$187</f>
        <v>0</v>
      </c>
      <c r="D182" s="254">
        <f>D180*Ingresos!$G$187</f>
        <v>0</v>
      </c>
      <c r="E182" s="254">
        <f>E180*Ingresos!$G$187</f>
        <v>0</v>
      </c>
      <c r="F182" s="254">
        <f>F180*Ingresos!$G$187</f>
        <v>0</v>
      </c>
      <c r="G182" s="254">
        <f>G180*Ingresos!$G$187</f>
        <v>0</v>
      </c>
      <c r="H182" s="254">
        <f>H180*Ingresos!$G$187</f>
        <v>0</v>
      </c>
      <c r="I182" s="254">
        <f>I180*Ingresos!$G$187</f>
        <v>0</v>
      </c>
      <c r="J182" s="254">
        <f>J180*Ingresos!$G$187</f>
        <v>0</v>
      </c>
      <c r="K182" s="254">
        <f>K180*Ingresos!$G$187</f>
        <v>0</v>
      </c>
      <c r="L182" s="254">
        <f>L180*Ingresos!$G$187</f>
        <v>0</v>
      </c>
      <c r="M182" s="254">
        <f>M180*Ingresos!$G$187</f>
        <v>0</v>
      </c>
      <c r="N182" s="254">
        <f>N180*Ingresos!$G$187</f>
        <v>0</v>
      </c>
      <c r="O182" s="254">
        <f>O180*Ingresos!$G$187</f>
        <v>0</v>
      </c>
      <c r="P182" s="254">
        <f>P180*Ingresos!$G$187</f>
        <v>0</v>
      </c>
      <c r="Q182" s="254">
        <f>Q180*Ingresos!$G$187</f>
        <v>0</v>
      </c>
      <c r="R182" s="254">
        <f>R180*Ingresos!$G$187</f>
        <v>0</v>
      </c>
      <c r="S182" s="254">
        <f>S180*Ingresos!$G$187</f>
        <v>0</v>
      </c>
      <c r="T182" s="254">
        <f>T180*Ingresos!$G$187</f>
        <v>0</v>
      </c>
      <c r="U182" s="254">
        <f>U180*Ingresos!$G$187</f>
        <v>0</v>
      </c>
      <c r="V182" s="254">
        <f>V180*Ingresos!$G$187</f>
        <v>0</v>
      </c>
      <c r="W182" s="254">
        <f>W180*Ingresos!$G$187</f>
        <v>0</v>
      </c>
      <c r="X182" s="254">
        <f>X180*Ingresos!$G$187</f>
        <v>0</v>
      </c>
      <c r="Y182" s="254">
        <f>Y180*Ingresos!$G$187</f>
        <v>0</v>
      </c>
      <c r="Z182" s="254">
        <f>Z180*Ingresos!$G$187</f>
        <v>0</v>
      </c>
      <c r="AA182" s="254">
        <f>AA180*Ingresos!$G$187</f>
        <v>0</v>
      </c>
      <c r="AB182" s="254">
        <f>AB180*Ingresos!$G$187</f>
        <v>0</v>
      </c>
      <c r="AC182" s="254">
        <f>AC180*Ingresos!$G$187</f>
        <v>0</v>
      </c>
      <c r="AD182" s="254">
        <f>AD180*Ingresos!$G$187</f>
        <v>0</v>
      </c>
      <c r="AE182" s="254">
        <f>AE180*Ingresos!$G$187</f>
        <v>0</v>
      </c>
      <c r="AF182" s="254">
        <f>AF180*Ingresos!$G$187</f>
        <v>0</v>
      </c>
      <c r="AG182" s="254">
        <f>AG180*Ingresos!$G$187</f>
        <v>0</v>
      </c>
      <c r="AH182" s="254">
        <f>AH180*Ingresos!$G$187</f>
        <v>0</v>
      </c>
      <c r="AI182" s="254">
        <f>AI180*Ingresos!$G$187</f>
        <v>0</v>
      </c>
      <c r="AJ182" s="254">
        <f>AJ180*Ingresos!$G$187</f>
        <v>0</v>
      </c>
      <c r="AK182" s="254">
        <f>AK180*Ingresos!$G$187</f>
        <v>0</v>
      </c>
      <c r="AL182" s="254">
        <f>AL180*Ingresos!$G$187</f>
        <v>0</v>
      </c>
      <c r="AM182" s="254">
        <f>AM180*Ingresos!$G$187</f>
        <v>0</v>
      </c>
      <c r="AN182" s="254">
        <f>AN180*Ingresos!$G$187</f>
        <v>0</v>
      </c>
      <c r="AO182" s="254">
        <f>AO180*Ingresos!$G$187</f>
        <v>0</v>
      </c>
      <c r="AP182" s="254">
        <f>AP180*Ingresos!$G$187</f>
        <v>0</v>
      </c>
      <c r="AQ182" s="254">
        <f>AQ180*Ingresos!$G$187</f>
        <v>0</v>
      </c>
      <c r="AR182" s="254">
        <f>AR180*Ingresos!$G$187</f>
        <v>0</v>
      </c>
      <c r="AS182" s="254">
        <f>AS180*Ingresos!$G$187</f>
        <v>0</v>
      </c>
      <c r="AT182" s="254">
        <f>AT180*Ingresos!$G$187</f>
        <v>0</v>
      </c>
      <c r="AU182" s="254">
        <f>AU180*Ingresos!$G$187</f>
        <v>0</v>
      </c>
      <c r="AV182" s="254">
        <f>AV180*Ingresos!$G$187</f>
        <v>0</v>
      </c>
      <c r="AW182" s="254">
        <f>AW180*Ingresos!$G$187</f>
        <v>0</v>
      </c>
      <c r="AX182" s="254">
        <f>AX180*Ingresos!$G$187</f>
        <v>0</v>
      </c>
      <c r="AY182" s="254">
        <f>AY180*Ingresos!$G$187</f>
        <v>0</v>
      </c>
      <c r="AZ182" s="254">
        <f>AZ180*Ingresos!$G$187</f>
        <v>0</v>
      </c>
      <c r="BA182" s="254">
        <f>BA180*Ingresos!$G$187</f>
        <v>0</v>
      </c>
      <c r="BB182" s="254">
        <f>BB180*Ingresos!$G$187</f>
        <v>0</v>
      </c>
      <c r="BC182" s="254">
        <f>BC180*Ingresos!$G$187</f>
        <v>0</v>
      </c>
      <c r="BD182" s="254">
        <f>BD180*Ingresos!$G$187</f>
        <v>0</v>
      </c>
      <c r="BE182" s="254">
        <f>BE180*Ingresos!$G$187</f>
        <v>0</v>
      </c>
      <c r="BF182" s="254">
        <f>BF180*Ingresos!$G$187</f>
        <v>0</v>
      </c>
      <c r="BG182" s="254">
        <f>BG180*Ingresos!$G$187</f>
        <v>0</v>
      </c>
      <c r="BH182" s="254">
        <f>BH180*Ingresos!$G$187</f>
        <v>0</v>
      </c>
      <c r="BI182" s="254">
        <f>BI180*Ingresos!$G$187</f>
        <v>0</v>
      </c>
    </row>
    <row r="183" spans="1:62">
      <c r="A183" s="36" t="s">
        <v>44</v>
      </c>
      <c r="B183" s="293">
        <f>Ingresos!I159</f>
        <v>0</v>
      </c>
    </row>
    <row r="184" spans="1:62">
      <c r="A184" s="36" t="s">
        <v>343</v>
      </c>
    </row>
    <row r="185" spans="1:62">
      <c r="A185" s="36" t="s">
        <v>519</v>
      </c>
      <c r="B185" s="164">
        <f>B180*$B$183</f>
        <v>0</v>
      </c>
      <c r="C185" s="164">
        <f t="shared" ref="C185:BI187" si="30">C180*$B$183</f>
        <v>0</v>
      </c>
      <c r="D185" s="164">
        <f t="shared" si="30"/>
        <v>0</v>
      </c>
      <c r="E185" s="164">
        <f t="shared" si="30"/>
        <v>0</v>
      </c>
      <c r="F185" s="164">
        <f t="shared" si="30"/>
        <v>0</v>
      </c>
      <c r="G185" s="164">
        <f t="shared" si="30"/>
        <v>0</v>
      </c>
      <c r="H185" s="164">
        <f t="shared" si="30"/>
        <v>0</v>
      </c>
      <c r="I185" s="164">
        <f t="shared" si="30"/>
        <v>0</v>
      </c>
      <c r="J185" s="164">
        <f t="shared" si="30"/>
        <v>0</v>
      </c>
      <c r="K185" s="164">
        <f t="shared" si="30"/>
        <v>0</v>
      </c>
      <c r="L185" s="164">
        <f t="shared" si="30"/>
        <v>0</v>
      </c>
      <c r="M185" s="164">
        <f t="shared" si="30"/>
        <v>0</v>
      </c>
      <c r="N185" s="164">
        <f t="shared" si="30"/>
        <v>0</v>
      </c>
      <c r="O185" s="164">
        <f t="shared" si="30"/>
        <v>0</v>
      </c>
      <c r="P185" s="164">
        <f t="shared" si="30"/>
        <v>0</v>
      </c>
      <c r="Q185" s="164">
        <f t="shared" si="30"/>
        <v>0</v>
      </c>
      <c r="R185" s="164">
        <f t="shared" si="30"/>
        <v>0</v>
      </c>
      <c r="S185" s="164">
        <f t="shared" si="30"/>
        <v>0</v>
      </c>
      <c r="T185" s="164">
        <f t="shared" si="30"/>
        <v>0</v>
      </c>
      <c r="U185" s="164">
        <f t="shared" si="30"/>
        <v>0</v>
      </c>
      <c r="V185" s="164">
        <f t="shared" si="30"/>
        <v>0</v>
      </c>
      <c r="W185" s="164">
        <f t="shared" si="30"/>
        <v>0</v>
      </c>
      <c r="X185" s="164">
        <f t="shared" si="30"/>
        <v>0</v>
      </c>
      <c r="Y185" s="164">
        <f t="shared" si="30"/>
        <v>0</v>
      </c>
      <c r="Z185" s="164">
        <f t="shared" si="30"/>
        <v>0</v>
      </c>
      <c r="AA185" s="164">
        <f t="shared" si="30"/>
        <v>0</v>
      </c>
      <c r="AB185" s="164">
        <f t="shared" si="30"/>
        <v>0</v>
      </c>
      <c r="AC185" s="164">
        <f t="shared" si="30"/>
        <v>0</v>
      </c>
      <c r="AD185" s="164">
        <f t="shared" si="30"/>
        <v>0</v>
      </c>
      <c r="AE185" s="164">
        <f t="shared" si="30"/>
        <v>0</v>
      </c>
      <c r="AF185" s="164">
        <f t="shared" si="30"/>
        <v>0</v>
      </c>
      <c r="AG185" s="164">
        <f t="shared" si="30"/>
        <v>0</v>
      </c>
      <c r="AH185" s="164">
        <f t="shared" si="30"/>
        <v>0</v>
      </c>
      <c r="AI185" s="164">
        <f t="shared" si="30"/>
        <v>0</v>
      </c>
      <c r="AJ185" s="164">
        <f t="shared" si="30"/>
        <v>0</v>
      </c>
      <c r="AK185" s="164">
        <f t="shared" si="30"/>
        <v>0</v>
      </c>
      <c r="AL185" s="164">
        <f t="shared" si="30"/>
        <v>0</v>
      </c>
      <c r="AM185" s="164">
        <f t="shared" si="30"/>
        <v>0</v>
      </c>
      <c r="AN185" s="164">
        <f t="shared" si="30"/>
        <v>0</v>
      </c>
      <c r="AO185" s="164">
        <f t="shared" si="30"/>
        <v>0</v>
      </c>
      <c r="AP185" s="164">
        <f t="shared" si="30"/>
        <v>0</v>
      </c>
      <c r="AQ185" s="164">
        <f t="shared" si="30"/>
        <v>0</v>
      </c>
      <c r="AR185" s="164">
        <f t="shared" si="30"/>
        <v>0</v>
      </c>
      <c r="AS185" s="164">
        <f t="shared" si="30"/>
        <v>0</v>
      </c>
      <c r="AT185" s="164">
        <f t="shared" si="30"/>
        <v>0</v>
      </c>
      <c r="AU185" s="164">
        <f t="shared" si="30"/>
        <v>0</v>
      </c>
      <c r="AV185" s="164">
        <f t="shared" si="30"/>
        <v>0</v>
      </c>
      <c r="AW185" s="164">
        <f t="shared" si="30"/>
        <v>0</v>
      </c>
      <c r="AX185" s="164">
        <f t="shared" si="30"/>
        <v>0</v>
      </c>
      <c r="AY185" s="164">
        <f t="shared" si="30"/>
        <v>0</v>
      </c>
      <c r="AZ185" s="164">
        <f t="shared" si="30"/>
        <v>0</v>
      </c>
      <c r="BA185" s="164">
        <f t="shared" si="30"/>
        <v>0</v>
      </c>
      <c r="BB185" s="164">
        <f t="shared" si="30"/>
        <v>0</v>
      </c>
      <c r="BC185" s="164">
        <f t="shared" si="30"/>
        <v>0</v>
      </c>
      <c r="BD185" s="164">
        <f t="shared" si="30"/>
        <v>0</v>
      </c>
      <c r="BE185" s="164">
        <f t="shared" si="30"/>
        <v>0</v>
      </c>
      <c r="BF185" s="164">
        <f t="shared" si="30"/>
        <v>0</v>
      </c>
      <c r="BG185" s="164">
        <f t="shared" si="30"/>
        <v>0</v>
      </c>
      <c r="BH185" s="164">
        <f t="shared" si="30"/>
        <v>0</v>
      </c>
      <c r="BI185" s="164">
        <f t="shared" si="30"/>
        <v>0</v>
      </c>
    </row>
    <row r="186" spans="1:62">
      <c r="A186" s="36" t="s">
        <v>498</v>
      </c>
      <c r="B186" s="164">
        <f t="shared" ref="B186:Q187" si="31">B181*$B$183</f>
        <v>0</v>
      </c>
      <c r="C186" s="164">
        <f t="shared" si="31"/>
        <v>0</v>
      </c>
      <c r="D186" s="164">
        <f t="shared" si="31"/>
        <v>0</v>
      </c>
      <c r="E186" s="164">
        <f t="shared" si="31"/>
        <v>0</v>
      </c>
      <c r="F186" s="164">
        <f t="shared" si="31"/>
        <v>0</v>
      </c>
      <c r="G186" s="164">
        <f t="shared" si="31"/>
        <v>0</v>
      </c>
      <c r="H186" s="164">
        <f t="shared" si="31"/>
        <v>0</v>
      </c>
      <c r="I186" s="164">
        <f t="shared" si="31"/>
        <v>0</v>
      </c>
      <c r="J186" s="164">
        <f t="shared" si="31"/>
        <v>0</v>
      </c>
      <c r="K186" s="164">
        <f t="shared" si="31"/>
        <v>0</v>
      </c>
      <c r="L186" s="164">
        <f t="shared" si="31"/>
        <v>0</v>
      </c>
      <c r="M186" s="164">
        <f t="shared" si="31"/>
        <v>0</v>
      </c>
      <c r="N186" s="164">
        <f t="shared" si="31"/>
        <v>0</v>
      </c>
      <c r="O186" s="164">
        <f t="shared" si="31"/>
        <v>0</v>
      </c>
      <c r="P186" s="164">
        <f t="shared" si="31"/>
        <v>0</v>
      </c>
      <c r="Q186" s="164">
        <f t="shared" si="31"/>
        <v>0</v>
      </c>
      <c r="R186" s="164">
        <f t="shared" si="30"/>
        <v>0</v>
      </c>
      <c r="S186" s="164">
        <f t="shared" si="30"/>
        <v>0</v>
      </c>
      <c r="T186" s="164">
        <f t="shared" si="30"/>
        <v>0</v>
      </c>
      <c r="U186" s="164">
        <f t="shared" si="30"/>
        <v>0</v>
      </c>
      <c r="V186" s="164">
        <f t="shared" si="30"/>
        <v>0</v>
      </c>
      <c r="W186" s="164">
        <f t="shared" si="30"/>
        <v>0</v>
      </c>
      <c r="X186" s="164">
        <f t="shared" si="30"/>
        <v>0</v>
      </c>
      <c r="Y186" s="164">
        <f t="shared" si="30"/>
        <v>0</v>
      </c>
      <c r="Z186" s="164">
        <f t="shared" si="30"/>
        <v>0</v>
      </c>
      <c r="AA186" s="164">
        <f t="shared" si="30"/>
        <v>0</v>
      </c>
      <c r="AB186" s="164">
        <f t="shared" si="30"/>
        <v>0</v>
      </c>
      <c r="AC186" s="164">
        <f t="shared" si="30"/>
        <v>0</v>
      </c>
      <c r="AD186" s="164">
        <f t="shared" si="30"/>
        <v>0</v>
      </c>
      <c r="AE186" s="164">
        <f t="shared" si="30"/>
        <v>0</v>
      </c>
      <c r="AF186" s="164">
        <f t="shared" si="30"/>
        <v>0</v>
      </c>
      <c r="AG186" s="164">
        <f t="shared" si="30"/>
        <v>0</v>
      </c>
      <c r="AH186" s="164">
        <f t="shared" si="30"/>
        <v>0</v>
      </c>
      <c r="AI186" s="164">
        <f t="shared" si="30"/>
        <v>0</v>
      </c>
      <c r="AJ186" s="164">
        <f t="shared" si="30"/>
        <v>0</v>
      </c>
      <c r="AK186" s="164">
        <f t="shared" si="30"/>
        <v>0</v>
      </c>
      <c r="AL186" s="164">
        <f t="shared" si="30"/>
        <v>0</v>
      </c>
      <c r="AM186" s="164">
        <f t="shared" si="30"/>
        <v>0</v>
      </c>
      <c r="AN186" s="164">
        <f t="shared" si="30"/>
        <v>0</v>
      </c>
      <c r="AO186" s="164">
        <f t="shared" si="30"/>
        <v>0</v>
      </c>
      <c r="AP186" s="164">
        <f t="shared" si="30"/>
        <v>0</v>
      </c>
      <c r="AQ186" s="164">
        <f t="shared" si="30"/>
        <v>0</v>
      </c>
      <c r="AR186" s="164">
        <f t="shared" si="30"/>
        <v>0</v>
      </c>
      <c r="AS186" s="164">
        <f t="shared" si="30"/>
        <v>0</v>
      </c>
      <c r="AT186" s="164">
        <f t="shared" si="30"/>
        <v>0</v>
      </c>
      <c r="AU186" s="164">
        <f t="shared" si="30"/>
        <v>0</v>
      </c>
      <c r="AV186" s="164">
        <f t="shared" si="30"/>
        <v>0</v>
      </c>
      <c r="AW186" s="164">
        <f t="shared" si="30"/>
        <v>0</v>
      </c>
      <c r="AX186" s="164">
        <f t="shared" si="30"/>
        <v>0</v>
      </c>
      <c r="AY186" s="164">
        <f t="shared" si="30"/>
        <v>0</v>
      </c>
      <c r="AZ186" s="164">
        <f t="shared" si="30"/>
        <v>0</v>
      </c>
      <c r="BA186" s="164">
        <f t="shared" si="30"/>
        <v>0</v>
      </c>
      <c r="BB186" s="164">
        <f t="shared" si="30"/>
        <v>0</v>
      </c>
      <c r="BC186" s="164">
        <f t="shared" si="30"/>
        <v>0</v>
      </c>
      <c r="BD186" s="164">
        <f t="shared" si="30"/>
        <v>0</v>
      </c>
      <c r="BE186" s="164">
        <f t="shared" si="30"/>
        <v>0</v>
      </c>
      <c r="BF186" s="164">
        <f t="shared" si="30"/>
        <v>0</v>
      </c>
      <c r="BG186" s="164">
        <f t="shared" si="30"/>
        <v>0</v>
      </c>
      <c r="BH186" s="164">
        <f t="shared" si="30"/>
        <v>0</v>
      </c>
      <c r="BI186" s="164">
        <f t="shared" si="30"/>
        <v>0</v>
      </c>
    </row>
    <row r="187" spans="1:62">
      <c r="A187" s="36" t="s">
        <v>518</v>
      </c>
      <c r="B187" s="164">
        <f t="shared" si="31"/>
        <v>0</v>
      </c>
      <c r="C187" s="164">
        <f t="shared" si="30"/>
        <v>0</v>
      </c>
      <c r="D187" s="164">
        <f t="shared" si="30"/>
        <v>0</v>
      </c>
      <c r="E187" s="164">
        <f t="shared" si="30"/>
        <v>0</v>
      </c>
      <c r="F187" s="164">
        <f t="shared" si="30"/>
        <v>0</v>
      </c>
      <c r="G187" s="164">
        <f t="shared" si="30"/>
        <v>0</v>
      </c>
      <c r="H187" s="164">
        <f t="shared" si="30"/>
        <v>0</v>
      </c>
      <c r="I187" s="164">
        <f t="shared" si="30"/>
        <v>0</v>
      </c>
      <c r="J187" s="164">
        <f t="shared" si="30"/>
        <v>0</v>
      </c>
      <c r="K187" s="164">
        <f t="shared" si="30"/>
        <v>0</v>
      </c>
      <c r="L187" s="164">
        <f t="shared" si="30"/>
        <v>0</v>
      </c>
      <c r="M187" s="164">
        <f t="shared" si="30"/>
        <v>0</v>
      </c>
      <c r="N187" s="164">
        <f t="shared" si="30"/>
        <v>0</v>
      </c>
      <c r="O187" s="164">
        <f t="shared" si="30"/>
        <v>0</v>
      </c>
      <c r="P187" s="164">
        <f t="shared" si="30"/>
        <v>0</v>
      </c>
      <c r="Q187" s="164">
        <f t="shared" si="30"/>
        <v>0</v>
      </c>
      <c r="R187" s="164">
        <f t="shared" si="30"/>
        <v>0</v>
      </c>
      <c r="S187" s="164">
        <f t="shared" si="30"/>
        <v>0</v>
      </c>
      <c r="T187" s="164">
        <f t="shared" si="30"/>
        <v>0</v>
      </c>
      <c r="U187" s="164">
        <f t="shared" si="30"/>
        <v>0</v>
      </c>
      <c r="V187" s="164">
        <f t="shared" si="30"/>
        <v>0</v>
      </c>
      <c r="W187" s="164">
        <f t="shared" si="30"/>
        <v>0</v>
      </c>
      <c r="X187" s="164">
        <f t="shared" si="30"/>
        <v>0</v>
      </c>
      <c r="Y187" s="164">
        <f t="shared" si="30"/>
        <v>0</v>
      </c>
      <c r="Z187" s="164">
        <f t="shared" si="30"/>
        <v>0</v>
      </c>
      <c r="AA187" s="164">
        <f t="shared" si="30"/>
        <v>0</v>
      </c>
      <c r="AB187" s="164">
        <f t="shared" si="30"/>
        <v>0</v>
      </c>
      <c r="AC187" s="164">
        <f t="shared" si="30"/>
        <v>0</v>
      </c>
      <c r="AD187" s="164">
        <f t="shared" si="30"/>
        <v>0</v>
      </c>
      <c r="AE187" s="164">
        <f t="shared" si="30"/>
        <v>0</v>
      </c>
      <c r="AF187" s="164">
        <f t="shared" si="30"/>
        <v>0</v>
      </c>
      <c r="AG187" s="164">
        <f t="shared" si="30"/>
        <v>0</v>
      </c>
      <c r="AH187" s="164">
        <f t="shared" si="30"/>
        <v>0</v>
      </c>
      <c r="AI187" s="164">
        <f t="shared" si="30"/>
        <v>0</v>
      </c>
      <c r="AJ187" s="164">
        <f t="shared" si="30"/>
        <v>0</v>
      </c>
      <c r="AK187" s="164">
        <f t="shared" si="30"/>
        <v>0</v>
      </c>
      <c r="AL187" s="164">
        <f t="shared" si="30"/>
        <v>0</v>
      </c>
      <c r="AM187" s="164">
        <f t="shared" si="30"/>
        <v>0</v>
      </c>
      <c r="AN187" s="164">
        <f t="shared" si="30"/>
        <v>0</v>
      </c>
      <c r="AO187" s="164">
        <f t="shared" si="30"/>
        <v>0</v>
      </c>
      <c r="AP187" s="164">
        <f t="shared" si="30"/>
        <v>0</v>
      </c>
      <c r="AQ187" s="164">
        <f t="shared" si="30"/>
        <v>0</v>
      </c>
      <c r="AR187" s="164">
        <f t="shared" si="30"/>
        <v>0</v>
      </c>
      <c r="AS187" s="164">
        <f t="shared" si="30"/>
        <v>0</v>
      </c>
      <c r="AT187" s="164">
        <f t="shared" si="30"/>
        <v>0</v>
      </c>
      <c r="AU187" s="164">
        <f t="shared" si="30"/>
        <v>0</v>
      </c>
      <c r="AV187" s="164">
        <f t="shared" si="30"/>
        <v>0</v>
      </c>
      <c r="AW187" s="164">
        <f t="shared" si="30"/>
        <v>0</v>
      </c>
      <c r="AX187" s="164">
        <f t="shared" si="30"/>
        <v>0</v>
      </c>
      <c r="AY187" s="164">
        <f t="shared" si="30"/>
        <v>0</v>
      </c>
      <c r="AZ187" s="164">
        <f t="shared" si="30"/>
        <v>0</v>
      </c>
      <c r="BA187" s="164">
        <f t="shared" si="30"/>
        <v>0</v>
      </c>
      <c r="BB187" s="164">
        <f t="shared" si="30"/>
        <v>0</v>
      </c>
      <c r="BC187" s="164">
        <f t="shared" si="30"/>
        <v>0</v>
      </c>
      <c r="BD187" s="164">
        <f t="shared" si="30"/>
        <v>0</v>
      </c>
      <c r="BE187" s="164">
        <f t="shared" si="30"/>
        <v>0</v>
      </c>
      <c r="BF187" s="164">
        <f t="shared" si="30"/>
        <v>0</v>
      </c>
      <c r="BG187" s="164">
        <f t="shared" si="30"/>
        <v>0</v>
      </c>
      <c r="BH187" s="164">
        <f t="shared" si="30"/>
        <v>0</v>
      </c>
      <c r="BI187" s="164">
        <f t="shared" si="30"/>
        <v>0</v>
      </c>
    </row>
  </sheetData>
  <phoneticPr fontId="0" type="noConversion"/>
  <pageMargins left="0.75" right="0.75" top="1" bottom="1" header="0" footer="0"/>
  <headerFooter alignWithMargins="0"/>
  <legacyDrawing r:id="rId1"/>
</worksheet>
</file>

<file path=xl/worksheets/sheet2.xml><?xml version="1.0" encoding="utf-8"?>
<worksheet xmlns="http://schemas.openxmlformats.org/spreadsheetml/2006/main" xmlns:r="http://schemas.openxmlformats.org/officeDocument/2006/relationships">
  <dimension ref="B1:K60"/>
  <sheetViews>
    <sheetView showGridLines="0" workbookViewId="0"/>
  </sheetViews>
  <sheetFormatPr baseColWidth="10" defaultRowHeight="12.75"/>
  <cols>
    <col min="1" max="1" width="1.85546875" style="175" customWidth="1"/>
    <col min="2" max="2" width="2.85546875" style="175" bestFit="1" customWidth="1"/>
    <col min="3" max="3" width="11.42578125" style="175" customWidth="1"/>
    <col min="4" max="4" width="11.42578125" style="175"/>
    <col min="5" max="5" width="13.5703125" style="175" customWidth="1"/>
    <col min="6" max="6" width="11.42578125" style="175"/>
    <col min="7" max="7" width="13" style="175" customWidth="1"/>
    <col min="8" max="8" width="7.42578125" style="175" customWidth="1"/>
    <col min="9" max="9" width="11.42578125" style="175"/>
    <col min="10" max="10" width="7.5703125" style="175" customWidth="1"/>
    <col min="11" max="11" width="15.85546875" style="175" customWidth="1"/>
    <col min="12" max="16384" width="11.42578125" style="175"/>
  </cols>
  <sheetData>
    <row r="1" spans="2:11" ht="13.5" thickBot="1"/>
    <row r="2" spans="2:11">
      <c r="B2" s="176">
        <v>1</v>
      </c>
      <c r="C2" s="177" t="s">
        <v>433</v>
      </c>
      <c r="D2" s="177"/>
      <c r="E2" s="178"/>
      <c r="F2" s="178"/>
      <c r="G2" s="178"/>
      <c r="H2" s="178"/>
      <c r="I2" s="178"/>
      <c r="J2" s="178"/>
      <c r="K2" s="179"/>
    </row>
    <row r="3" spans="2:11">
      <c r="B3" s="180">
        <v>2</v>
      </c>
      <c r="C3" s="181" t="s">
        <v>434</v>
      </c>
      <c r="D3" s="181"/>
      <c r="E3" s="182"/>
      <c r="F3" s="182"/>
      <c r="G3" s="182"/>
      <c r="H3" s="182"/>
      <c r="I3" s="182"/>
      <c r="J3" s="182"/>
      <c r="K3" s="183"/>
    </row>
    <row r="4" spans="2:11">
      <c r="B4" s="180"/>
      <c r="C4" s="181" t="s">
        <v>435</v>
      </c>
      <c r="D4" s="181"/>
      <c r="E4" s="182"/>
      <c r="F4" s="182"/>
      <c r="G4" s="182"/>
      <c r="H4" s="182"/>
      <c r="I4" s="182"/>
      <c r="J4" s="182"/>
      <c r="K4" s="183"/>
    </row>
    <row r="5" spans="2:11">
      <c r="B5" s="180">
        <v>3</v>
      </c>
      <c r="C5" s="181" t="s">
        <v>436</v>
      </c>
      <c r="D5" s="181"/>
      <c r="E5" s="182"/>
      <c r="F5" s="182"/>
      <c r="G5" s="182"/>
      <c r="H5" s="182"/>
      <c r="I5" s="182"/>
      <c r="J5" s="182"/>
      <c r="K5" s="183"/>
    </row>
    <row r="6" spans="2:11" ht="13.5" thickBot="1">
      <c r="B6" s="180"/>
      <c r="C6" s="181" t="s">
        <v>522</v>
      </c>
      <c r="D6" s="181"/>
      <c r="E6" s="182"/>
      <c r="F6" s="182"/>
      <c r="G6" s="182"/>
      <c r="H6" s="182"/>
      <c r="I6" s="182"/>
      <c r="J6" s="182"/>
      <c r="K6" s="183"/>
    </row>
    <row r="7" spans="2:11" ht="13.5" thickBot="1">
      <c r="B7" s="180">
        <v>4</v>
      </c>
      <c r="C7" s="181" t="s">
        <v>523</v>
      </c>
      <c r="D7" s="181"/>
      <c r="E7" s="182"/>
      <c r="F7" s="507" t="s">
        <v>524</v>
      </c>
      <c r="G7" s="508"/>
      <c r="H7" s="181" t="s">
        <v>525</v>
      </c>
      <c r="I7" s="182"/>
      <c r="J7" s="182"/>
      <c r="K7" s="183"/>
    </row>
    <row r="8" spans="2:11">
      <c r="B8" s="180">
        <v>5</v>
      </c>
      <c r="C8" s="181" t="s">
        <v>437</v>
      </c>
      <c r="D8" s="181"/>
      <c r="E8" s="182"/>
      <c r="F8" s="182"/>
      <c r="G8" s="182"/>
      <c r="H8" s="182"/>
      <c r="I8" s="182"/>
      <c r="J8" s="182"/>
      <c r="K8" s="183"/>
    </row>
    <row r="9" spans="2:11">
      <c r="B9" s="180"/>
      <c r="C9" s="181" t="s">
        <v>571</v>
      </c>
      <c r="D9" s="181"/>
      <c r="E9" s="182"/>
      <c r="F9" s="182"/>
      <c r="G9" s="182"/>
      <c r="H9" s="182"/>
      <c r="I9" s="182"/>
      <c r="J9" s="182"/>
      <c r="K9" s="183"/>
    </row>
    <row r="10" spans="2:11">
      <c r="B10" s="180"/>
      <c r="C10" s="181" t="s">
        <v>526</v>
      </c>
      <c r="D10" s="181"/>
      <c r="E10" s="182"/>
      <c r="F10" s="182"/>
      <c r="G10" s="182"/>
      <c r="H10" s="182"/>
      <c r="I10" s="182"/>
      <c r="J10" s="182"/>
      <c r="K10" s="183"/>
    </row>
    <row r="11" spans="2:11" ht="13.5" thickBot="1">
      <c r="B11" s="184">
        <v>6</v>
      </c>
      <c r="C11" s="185" t="s">
        <v>438</v>
      </c>
      <c r="D11" s="185"/>
      <c r="E11" s="186"/>
      <c r="F11" s="186"/>
      <c r="G11" s="186"/>
      <c r="H11" s="186"/>
      <c r="I11" s="186"/>
      <c r="J11" s="186"/>
      <c r="K11" s="187"/>
    </row>
    <row r="13" spans="2:11">
      <c r="C13" s="493" t="s">
        <v>439</v>
      </c>
      <c r="D13" s="493"/>
      <c r="E13" s="493"/>
      <c r="F13" s="493"/>
    </row>
    <row r="14" spans="2:11">
      <c r="C14" s="481" t="s">
        <v>577</v>
      </c>
      <c r="D14" s="482"/>
      <c r="E14" s="482"/>
    </row>
    <row r="15" spans="2:11" ht="15.75">
      <c r="C15" s="477"/>
    </row>
    <row r="16" spans="2:11" s="303" customFormat="1" ht="15">
      <c r="C16" s="478"/>
      <c r="D16" s="348"/>
      <c r="E16" s="348"/>
      <c r="F16" s="348"/>
      <c r="G16" s="348"/>
      <c r="H16" s="348"/>
      <c r="I16" s="348"/>
    </row>
    <row r="17" spans="3:3" ht="15">
      <c r="C17" s="478"/>
    </row>
    <row r="18" spans="3:3" ht="15">
      <c r="C18" s="478"/>
    </row>
    <row r="19" spans="3:3" ht="15">
      <c r="C19" s="478"/>
    </row>
    <row r="20" spans="3:3" ht="15">
      <c r="C20" s="478"/>
    </row>
    <row r="21" spans="3:3" ht="15">
      <c r="C21" s="478"/>
    </row>
    <row r="22" spans="3:3" ht="15">
      <c r="C22" s="478"/>
    </row>
    <row r="23" spans="3:3" ht="15">
      <c r="C23" s="478"/>
    </row>
    <row r="24" spans="3:3" ht="15">
      <c r="C24" s="478"/>
    </row>
    <row r="25" spans="3:3" ht="15">
      <c r="C25" s="478"/>
    </row>
    <row r="26" spans="3:3" ht="15">
      <c r="C26" s="479"/>
    </row>
    <row r="27" spans="3:3" ht="15">
      <c r="C27" s="479"/>
    </row>
    <row r="28" spans="3:3" ht="15">
      <c r="C28" s="479"/>
    </row>
    <row r="29" spans="3:3" ht="15">
      <c r="C29" s="479"/>
    </row>
    <row r="30" spans="3:3" ht="15">
      <c r="C30" s="480"/>
    </row>
    <row r="31" spans="3:3" ht="15">
      <c r="C31" s="480"/>
    </row>
    <row r="32" spans="3:3" ht="15">
      <c r="C32" s="480"/>
    </row>
    <row r="33" spans="3:3" ht="15">
      <c r="C33" s="480"/>
    </row>
    <row r="34" spans="3:3" ht="15">
      <c r="C34" s="480"/>
    </row>
    <row r="35" spans="3:3" ht="15">
      <c r="C35" s="480"/>
    </row>
    <row r="36" spans="3:3" ht="15">
      <c r="C36" s="480"/>
    </row>
    <row r="37" spans="3:3" ht="15">
      <c r="C37" s="480"/>
    </row>
    <row r="38" spans="3:3" ht="15">
      <c r="C38" s="480"/>
    </row>
    <row r="39" spans="3:3" ht="15">
      <c r="C39" s="479"/>
    </row>
    <row r="40" spans="3:3" ht="15">
      <c r="C40" s="479"/>
    </row>
    <row r="41" spans="3:3" ht="15">
      <c r="C41" s="479"/>
    </row>
    <row r="42" spans="3:3" ht="15">
      <c r="C42" s="479"/>
    </row>
    <row r="43" spans="3:3" ht="15">
      <c r="C43" s="479"/>
    </row>
    <row r="44" spans="3:3" ht="15">
      <c r="C44" s="479"/>
    </row>
    <row r="45" spans="3:3" ht="15">
      <c r="C45" s="479"/>
    </row>
    <row r="46" spans="3:3" ht="15">
      <c r="C46" s="479"/>
    </row>
    <row r="47" spans="3:3" ht="15">
      <c r="C47" s="479"/>
    </row>
    <row r="48" spans="3:3" ht="15">
      <c r="C48" s="479"/>
    </row>
    <row r="49" spans="3:3" ht="15">
      <c r="C49" s="479"/>
    </row>
    <row r="50" spans="3:3" ht="15">
      <c r="C50" s="479"/>
    </row>
    <row r="51" spans="3:3" ht="15">
      <c r="C51" s="479"/>
    </row>
    <row r="52" spans="3:3" ht="15">
      <c r="C52" s="479"/>
    </row>
    <row r="53" spans="3:3" ht="15">
      <c r="C53" s="478"/>
    </row>
    <row r="54" spans="3:3" ht="15">
      <c r="C54" s="478"/>
    </row>
    <row r="55" spans="3:3" ht="15">
      <c r="C55" s="478"/>
    </row>
    <row r="56" spans="3:3" ht="15">
      <c r="C56" s="478"/>
    </row>
    <row r="57" spans="3:3" ht="15">
      <c r="C57" s="478"/>
    </row>
    <row r="58" spans="3:3" ht="15">
      <c r="C58" s="478"/>
    </row>
    <row r="59" spans="3:3" ht="15">
      <c r="C59" s="478"/>
    </row>
    <row r="60" spans="3:3" ht="15">
      <c r="C60" s="478"/>
    </row>
  </sheetData>
  <mergeCells count="2">
    <mergeCell ref="C13:F13"/>
    <mergeCell ref="F7:G7"/>
  </mergeCells>
  <phoneticPr fontId="18" type="noConversion"/>
  <pageMargins left="0.75" right="0.75" top="1" bottom="1" header="0" footer="0"/>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dimension ref="A1:AK33"/>
  <sheetViews>
    <sheetView topLeftCell="A14" workbookViewId="0">
      <selection activeCell="A16" sqref="A16"/>
    </sheetView>
  </sheetViews>
  <sheetFormatPr baseColWidth="10" defaultRowHeight="12.75"/>
  <cols>
    <col min="2" max="2" width="12.28515625" bestFit="1" customWidth="1"/>
  </cols>
  <sheetData>
    <row r="1" spans="1:1">
      <c r="A1" s="92">
        <v>0</v>
      </c>
    </row>
    <row r="2" spans="1:1">
      <c r="A2" s="92">
        <f>A1+Ingresos!W108</f>
        <v>0</v>
      </c>
    </row>
    <row r="3" spans="1:1">
      <c r="A3" s="92">
        <f>A2+Ingresos!W109</f>
        <v>0</v>
      </c>
    </row>
    <row r="4" spans="1:1">
      <c r="A4" s="92">
        <f>A3+Ingresos!W110</f>
        <v>0</v>
      </c>
    </row>
    <row r="5" spans="1:1">
      <c r="A5" s="92">
        <f>A4+Ingresos!W111</f>
        <v>0</v>
      </c>
    </row>
    <row r="6" spans="1:1">
      <c r="A6" s="92">
        <f>A5+Ingresos!W112</f>
        <v>0</v>
      </c>
    </row>
    <row r="7" spans="1:1">
      <c r="A7" s="92">
        <f>A6+Ingresos!W113</f>
        <v>0</v>
      </c>
    </row>
    <row r="8" spans="1:1">
      <c r="A8" s="92">
        <f>A7+Ingresos!W114</f>
        <v>0</v>
      </c>
    </row>
    <row r="9" spans="1:1">
      <c r="A9" s="92">
        <f>A8+Ingresos!W115</f>
        <v>0</v>
      </c>
    </row>
    <row r="10" spans="1:1">
      <c r="A10" s="86"/>
    </row>
    <row r="11" spans="1:1">
      <c r="A11" s="86"/>
    </row>
    <row r="12" spans="1:1">
      <c r="A12" s="86"/>
    </row>
    <row r="13" spans="1:1">
      <c r="A13" s="86"/>
    </row>
    <row r="14" spans="1:1">
      <c r="A14" s="86"/>
    </row>
    <row r="15" spans="1:1">
      <c r="A15" s="92">
        <v>0</v>
      </c>
    </row>
    <row r="16" spans="1:1">
      <c r="A16" s="92">
        <f>A15+Ingresos!W122</f>
        <v>0</v>
      </c>
    </row>
    <row r="17" spans="1:37">
      <c r="A17" s="92">
        <f>A16+Ingresos!W123</f>
        <v>0</v>
      </c>
    </row>
    <row r="18" spans="1:37">
      <c r="A18" s="92">
        <f>A17+Ingresos!W124</f>
        <v>0</v>
      </c>
    </row>
    <row r="19" spans="1:37">
      <c r="A19" s="92">
        <f>A18+Ingresos!W125</f>
        <v>0</v>
      </c>
    </row>
    <row r="20" spans="1:37">
      <c r="A20" s="92">
        <f>A19+Ingresos!W126</f>
        <v>0</v>
      </c>
    </row>
    <row r="21" spans="1:37">
      <c r="A21" s="92">
        <f>A20+Ingresos!W127</f>
        <v>0</v>
      </c>
    </row>
    <row r="22" spans="1:37">
      <c r="A22" s="92">
        <f>A21+Ingresos!W128</f>
        <v>0</v>
      </c>
    </row>
    <row r="23" spans="1:37">
      <c r="A23" s="92">
        <f>A22+Ingresos!W129</f>
        <v>0</v>
      </c>
    </row>
    <row r="26" spans="1:37">
      <c r="A26" s="199"/>
      <c r="B26" s="199">
        <v>1</v>
      </c>
      <c r="C26" s="199">
        <v>2</v>
      </c>
      <c r="D26" s="199">
        <v>3</v>
      </c>
      <c r="E26" s="199">
        <v>4</v>
      </c>
      <c r="F26" s="199">
        <v>5</v>
      </c>
      <c r="G26" s="199">
        <v>6</v>
      </c>
      <c r="H26" s="199">
        <v>7</v>
      </c>
      <c r="I26" s="199">
        <v>8</v>
      </c>
      <c r="J26" s="199">
        <v>9</v>
      </c>
      <c r="K26" s="199">
        <v>10</v>
      </c>
      <c r="L26" s="199">
        <v>11</v>
      </c>
      <c r="M26" s="199">
        <v>12</v>
      </c>
      <c r="N26" s="199">
        <v>13</v>
      </c>
      <c r="O26" s="199">
        <v>14</v>
      </c>
      <c r="P26" s="199">
        <v>15</v>
      </c>
      <c r="Q26" s="199">
        <v>16</v>
      </c>
      <c r="R26" s="199">
        <v>17</v>
      </c>
      <c r="S26" s="199">
        <v>18</v>
      </c>
      <c r="T26" s="199">
        <v>19</v>
      </c>
      <c r="U26" s="199">
        <v>20</v>
      </c>
      <c r="V26" s="199">
        <v>21</v>
      </c>
      <c r="W26" s="199">
        <v>22</v>
      </c>
      <c r="X26" s="199">
        <v>23</v>
      </c>
      <c r="Y26" s="199">
        <v>24</v>
      </c>
      <c r="Z26" s="199">
        <v>25</v>
      </c>
      <c r="AA26" s="199">
        <v>26</v>
      </c>
      <c r="AB26" s="199">
        <v>27</v>
      </c>
      <c r="AC26" s="199">
        <v>28</v>
      </c>
      <c r="AD26" s="199">
        <v>29</v>
      </c>
      <c r="AE26" s="199">
        <v>30</v>
      </c>
      <c r="AF26" s="199">
        <v>31</v>
      </c>
      <c r="AG26" s="199">
        <v>32</v>
      </c>
      <c r="AH26" s="199">
        <v>33</v>
      </c>
      <c r="AI26" s="199">
        <v>34</v>
      </c>
      <c r="AJ26" s="199">
        <v>35</v>
      </c>
      <c r="AK26" s="199">
        <v>36</v>
      </c>
    </row>
    <row r="27" spans="1:37">
      <c r="A27" s="199" t="s">
        <v>152</v>
      </c>
      <c r="B27" s="200">
        <f>'Ventas Proyectadas'!B73</f>
        <v>0</v>
      </c>
      <c r="C27" s="200">
        <f>'Ventas Proyectadas'!C73</f>
        <v>0</v>
      </c>
      <c r="D27" s="200">
        <f>'Ventas Proyectadas'!D73</f>
        <v>0</v>
      </c>
      <c r="E27" s="200">
        <f>'Ventas Proyectadas'!E73</f>
        <v>0</v>
      </c>
      <c r="F27" s="200">
        <f>'Ventas Proyectadas'!F73</f>
        <v>0</v>
      </c>
      <c r="G27" s="200">
        <f>'Ventas Proyectadas'!G73</f>
        <v>0</v>
      </c>
      <c r="H27" s="200">
        <f>'Ventas Proyectadas'!H73</f>
        <v>0</v>
      </c>
      <c r="I27" s="200">
        <f>'Ventas Proyectadas'!I73</f>
        <v>0</v>
      </c>
      <c r="J27" s="200">
        <f>'Ventas Proyectadas'!J73</f>
        <v>0</v>
      </c>
      <c r="K27" s="200">
        <f>'Ventas Proyectadas'!K73</f>
        <v>0</v>
      </c>
      <c r="L27" s="200">
        <f>'Ventas Proyectadas'!L73</f>
        <v>0</v>
      </c>
      <c r="M27" s="200">
        <f>'Ventas Proyectadas'!M73</f>
        <v>0</v>
      </c>
      <c r="N27" s="200">
        <f>'Ventas Proyectadas'!B123</f>
        <v>0</v>
      </c>
      <c r="O27" s="200">
        <f>'Ventas Proyectadas'!C123</f>
        <v>0</v>
      </c>
      <c r="P27" s="200">
        <f>'Ventas Proyectadas'!D123</f>
        <v>0</v>
      </c>
      <c r="Q27" s="200">
        <f>'Ventas Proyectadas'!E123</f>
        <v>0</v>
      </c>
      <c r="R27" s="200">
        <f>'Ventas Proyectadas'!F123</f>
        <v>0</v>
      </c>
      <c r="S27" s="200">
        <f>'Ventas Proyectadas'!G123</f>
        <v>0</v>
      </c>
      <c r="T27" s="200">
        <f>'Ventas Proyectadas'!H123</f>
        <v>0</v>
      </c>
      <c r="U27" s="200">
        <f>'Ventas Proyectadas'!I123</f>
        <v>0</v>
      </c>
      <c r="V27" s="200">
        <f>'Ventas Proyectadas'!J123</f>
        <v>0</v>
      </c>
      <c r="W27" s="200">
        <f>'Ventas Proyectadas'!K123</f>
        <v>0</v>
      </c>
      <c r="X27" s="200">
        <f>'Ventas Proyectadas'!L123</f>
        <v>0</v>
      </c>
      <c r="Y27" s="200">
        <f>'Ventas Proyectadas'!M123</f>
        <v>0</v>
      </c>
      <c r="Z27" s="200">
        <f>'Ventas Proyectadas'!B174</f>
        <v>0</v>
      </c>
      <c r="AA27" s="200">
        <f>'Ventas Proyectadas'!C174</f>
        <v>0</v>
      </c>
      <c r="AB27" s="200">
        <f>'Ventas Proyectadas'!D174</f>
        <v>0</v>
      </c>
      <c r="AC27" s="200">
        <f>'Ventas Proyectadas'!E174</f>
        <v>0</v>
      </c>
      <c r="AD27" s="200">
        <f>'Ventas Proyectadas'!F174</f>
        <v>0</v>
      </c>
      <c r="AE27" s="200">
        <f>'Ventas Proyectadas'!G174</f>
        <v>0</v>
      </c>
      <c r="AF27" s="200">
        <f>'Ventas Proyectadas'!H174</f>
        <v>0</v>
      </c>
      <c r="AG27" s="200">
        <f>'Ventas Proyectadas'!I174</f>
        <v>0</v>
      </c>
      <c r="AH27" s="200">
        <f>'Ventas Proyectadas'!J174</f>
        <v>0</v>
      </c>
      <c r="AI27" s="200">
        <f>'Ventas Proyectadas'!K174</f>
        <v>0</v>
      </c>
      <c r="AJ27" s="200">
        <f>'Ventas Proyectadas'!L174</f>
        <v>0</v>
      </c>
      <c r="AK27" s="200">
        <f>'Ventas Proyectadas'!M174</f>
        <v>0</v>
      </c>
    </row>
    <row r="28" spans="1:37">
      <c r="A28" s="86"/>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row>
    <row r="30" spans="1:37" s="36" customFormat="1" ht="11.25">
      <c r="A30" s="36" t="s">
        <v>508</v>
      </c>
      <c r="B30" s="84">
        <f>SUM(B27:M27)</f>
        <v>0</v>
      </c>
      <c r="C30" s="84">
        <f>SUM(N27:Y27)</f>
        <v>0</v>
      </c>
      <c r="D30" s="84">
        <f>SUM(Z27:AK27)</f>
        <v>0</v>
      </c>
    </row>
    <row r="31" spans="1:37">
      <c r="A31" s="36" t="s">
        <v>498</v>
      </c>
      <c r="B31" s="84">
        <f>B30*Ingresos!$G$177</f>
        <v>0</v>
      </c>
      <c r="C31" s="84">
        <f>C30*Ingresos!$G$177</f>
        <v>0</v>
      </c>
      <c r="D31" s="84">
        <f>D30*Ingresos!$G$177</f>
        <v>0</v>
      </c>
    </row>
    <row r="32" spans="1:37">
      <c r="A32" s="36" t="s">
        <v>509</v>
      </c>
      <c r="B32" s="84">
        <f>B30*Ingresos!$G$187</f>
        <v>0</v>
      </c>
      <c r="C32" s="84">
        <f>C30*Ingresos!$G$187</f>
        <v>0</v>
      </c>
      <c r="D32" s="84">
        <f>D30*Ingresos!$G$187</f>
        <v>0</v>
      </c>
    </row>
    <row r="33" spans="2:4">
      <c r="B33" s="36"/>
      <c r="C33" s="36"/>
      <c r="D33" s="36"/>
    </row>
  </sheetData>
  <phoneticPr fontId="18" type="noConversion"/>
  <pageMargins left="0.75" right="0.75" top="1" bottom="1" header="0" footer="0"/>
  <headerFooter alignWithMargins="0"/>
</worksheet>
</file>

<file path=xl/worksheets/sheet4.xml><?xml version="1.0" encoding="utf-8"?>
<worksheet xmlns="http://schemas.openxmlformats.org/spreadsheetml/2006/main" xmlns:r="http://schemas.openxmlformats.org/officeDocument/2006/relationships">
  <sheetPr codeName="Hoja1"/>
  <dimension ref="A1:EK1368"/>
  <sheetViews>
    <sheetView showGridLines="0" zoomScaleNormal="100" zoomScaleSheetLayoutView="100" workbookViewId="0"/>
  </sheetViews>
  <sheetFormatPr baseColWidth="10" defaultColWidth="0" defaultRowHeight="10.5" zeroHeight="1"/>
  <cols>
    <col min="1" max="1" width="3.85546875" style="34" bestFit="1" customWidth="1"/>
    <col min="2" max="2" width="5.7109375" style="11" customWidth="1"/>
    <col min="3" max="3" width="16.5703125" style="1" customWidth="1"/>
    <col min="4" max="4" width="16.140625" style="1" customWidth="1"/>
    <col min="5" max="5" width="9.140625" style="1" customWidth="1"/>
    <col min="6" max="6" width="10.140625" style="1" customWidth="1"/>
    <col min="7" max="10" width="11.5703125" style="1" customWidth="1"/>
    <col min="11" max="11" width="1.140625" style="1" customWidth="1"/>
    <col min="12" max="12" width="2.5703125" style="1" customWidth="1"/>
    <col min="13" max="13" width="2.5703125" style="192" hidden="1" customWidth="1"/>
    <col min="14" max="19" width="11.42578125" style="86" hidden="1" customWidth="1"/>
    <col min="20" max="20" width="8.42578125" style="86" hidden="1" customWidth="1"/>
    <col min="21" max="106" width="11.42578125" style="86" hidden="1" customWidth="1"/>
    <col min="107" max="141" width="11.42578125" style="194" hidden="1" customWidth="1"/>
    <col min="142" max="16384" width="11.42578125" style="85" hidden="1"/>
  </cols>
  <sheetData>
    <row r="1" spans="1:18" ht="11.25" thickBot="1">
      <c r="A1" s="32"/>
      <c r="B1" s="20"/>
      <c r="C1" s="21"/>
      <c r="D1" s="21"/>
      <c r="E1" s="21"/>
      <c r="F1" s="21"/>
      <c r="G1" s="21"/>
      <c r="H1" s="21"/>
      <c r="I1" s="21"/>
      <c r="J1" s="21"/>
      <c r="K1" s="21"/>
      <c r="L1" s="13"/>
      <c r="M1" s="193"/>
    </row>
    <row r="2" spans="1:18">
      <c r="A2" s="33">
        <v>1</v>
      </c>
      <c r="B2" s="22" t="s">
        <v>19</v>
      </c>
      <c r="C2" s="23"/>
      <c r="D2" s="23"/>
      <c r="E2" s="23"/>
      <c r="F2" s="23"/>
      <c r="G2" s="23"/>
      <c r="H2" s="23"/>
      <c r="I2" s="23"/>
      <c r="J2" s="23"/>
      <c r="K2" s="14"/>
      <c r="L2" s="18"/>
      <c r="M2" s="193"/>
    </row>
    <row r="3" spans="1:18" ht="11.25" thickBot="1">
      <c r="A3" s="33"/>
      <c r="B3" s="24"/>
      <c r="C3" s="2"/>
      <c r="D3" s="2"/>
      <c r="E3" s="2"/>
      <c r="F3" s="2"/>
      <c r="G3" s="2"/>
      <c r="H3" s="2"/>
      <c r="I3" s="2"/>
      <c r="J3" s="2"/>
      <c r="K3" s="25"/>
      <c r="L3" s="18"/>
      <c r="M3" s="193"/>
    </row>
    <row r="4" spans="1:18" ht="11.25" thickBot="1">
      <c r="A4" s="33"/>
      <c r="B4" s="24">
        <v>1.1000000000000001</v>
      </c>
      <c r="C4" s="16" t="s">
        <v>20</v>
      </c>
      <c r="D4" s="2"/>
      <c r="E4" s="531"/>
      <c r="F4" s="532"/>
      <c r="G4" s="532"/>
      <c r="H4" s="533"/>
      <c r="I4" s="2"/>
      <c r="J4" s="2"/>
      <c r="K4" s="25"/>
      <c r="L4" s="18"/>
      <c r="M4" s="193"/>
    </row>
    <row r="5" spans="1:18">
      <c r="A5" s="33"/>
      <c r="B5" s="24"/>
      <c r="C5" s="2"/>
      <c r="D5" s="2"/>
      <c r="E5" s="2"/>
      <c r="F5" s="2"/>
      <c r="G5" s="2"/>
      <c r="H5" s="2"/>
      <c r="I5" s="2"/>
      <c r="J5" s="2"/>
      <c r="K5" s="25"/>
      <c r="L5" s="18"/>
      <c r="M5" s="193"/>
    </row>
    <row r="6" spans="1:18">
      <c r="A6" s="33"/>
      <c r="B6" s="24">
        <v>1.2</v>
      </c>
      <c r="C6" s="16" t="s">
        <v>1</v>
      </c>
      <c r="D6" s="16"/>
      <c r="E6" s="16"/>
      <c r="F6" s="16"/>
      <c r="G6" s="16"/>
      <c r="H6" s="16"/>
      <c r="I6" s="16"/>
      <c r="J6" s="16"/>
      <c r="K6" s="26"/>
      <c r="L6" s="19"/>
      <c r="M6" s="195"/>
      <c r="N6" s="87"/>
      <c r="R6" s="86" t="b">
        <f>AND(R8=R9)</f>
        <v>0</v>
      </c>
    </row>
    <row r="7" spans="1:18">
      <c r="A7" s="33"/>
      <c r="B7" s="24"/>
      <c r="C7" s="16"/>
      <c r="D7" s="16"/>
      <c r="E7" s="16"/>
      <c r="F7" s="16"/>
      <c r="G7" s="16"/>
      <c r="H7" s="16"/>
      <c r="I7" s="16"/>
      <c r="J7" s="16"/>
      <c r="K7" s="26"/>
      <c r="L7" s="19"/>
      <c r="M7" s="195"/>
      <c r="N7" s="87"/>
    </row>
    <row r="8" spans="1:18">
      <c r="A8" s="33"/>
      <c r="B8" s="24"/>
      <c r="C8" s="16" t="s">
        <v>2</v>
      </c>
      <c r="D8" s="16"/>
      <c r="E8" s="16"/>
      <c r="F8" s="16"/>
      <c r="G8" s="16"/>
      <c r="H8" s="16"/>
      <c r="I8" s="16"/>
      <c r="J8" s="16"/>
      <c r="K8" s="26"/>
      <c r="L8" s="19"/>
      <c r="M8" s="195"/>
      <c r="N8" s="87"/>
      <c r="P8" s="86" t="b">
        <v>1</v>
      </c>
      <c r="Q8" s="86" t="s">
        <v>5</v>
      </c>
      <c r="R8" s="87" t="str">
        <f>IF(AND($P$8=TRUE,$P$9=TRUE),$Q$12,IF(AND($P$8=TRUE,$P$10=TRUE),$Q$12,IF(AND($P$9=TRUE,$P$10=TRUE),$Q$12,IF($P$8=TRUE,Q14,IF($P$9=TRUE,Q14,IF($P$10=TRUE,Q14,$Q$11))))))</f>
        <v>Vende en el D.F.</v>
      </c>
    </row>
    <row r="9" spans="1:18">
      <c r="A9" s="33"/>
      <c r="B9" s="24"/>
      <c r="C9" s="16" t="s">
        <v>3</v>
      </c>
      <c r="D9" s="16"/>
      <c r="E9" s="16"/>
      <c r="F9" s="16"/>
      <c r="G9" s="16"/>
      <c r="H9" s="16"/>
      <c r="I9" s="16"/>
      <c r="J9" s="16"/>
      <c r="K9" s="26"/>
      <c r="L9" s="19"/>
      <c r="M9" s="195"/>
      <c r="N9" s="87"/>
      <c r="P9" s="86" t="b">
        <v>0</v>
      </c>
      <c r="Q9" s="86" t="s">
        <v>0</v>
      </c>
      <c r="R9" s="87" t="str">
        <f>IF(AND($P$8=TRUE,$P$9=TRUE),$Q$12,IF(AND($P$8=TRUE,$P$10=TRUE),$Q$12,IF(AND($P$9=TRUE,$P$10=TRUE),$Q$12,IF($P$8=TRUE,Q15,IF($P$9=TRUE,Q15,IF($P$10=TRUE,Q15,$Q$11))))))</f>
        <v>Vende en el D.F y Provincia</v>
      </c>
    </row>
    <row r="10" spans="1:18">
      <c r="A10" s="33"/>
      <c r="B10" s="24"/>
      <c r="C10" s="16" t="s">
        <v>4</v>
      </c>
      <c r="D10" s="16"/>
      <c r="E10" s="16"/>
      <c r="F10" s="16"/>
      <c r="G10" s="16"/>
      <c r="H10" s="16"/>
      <c r="I10" s="16"/>
      <c r="J10" s="16"/>
      <c r="K10" s="26"/>
      <c r="L10" s="19"/>
      <c r="M10" s="195"/>
      <c r="N10" s="87"/>
      <c r="P10" s="86" t="b">
        <v>0</v>
      </c>
      <c r="Q10" s="86" t="s">
        <v>0</v>
      </c>
      <c r="R10" s="87" t="str">
        <f>IF(AND($P$8=TRUE,$P$9=TRUE),$Q$12,IF(AND($P$8=TRUE,$P$10=TRUE),$Q$12,IF(AND($P$9=TRUE,$P$10=TRUE),$Q$12,IF($P$8=TRUE,Q16,IF($P$9=TRUE,Q16,IF($P$10=TRUE,Q16,$Q$11))))))</f>
        <v>Vende en territorio nacional e internacional</v>
      </c>
    </row>
    <row r="11" spans="1:18">
      <c r="A11" s="33"/>
      <c r="B11" s="24"/>
      <c r="C11" s="16"/>
      <c r="D11" s="16"/>
      <c r="E11" s="16"/>
      <c r="F11" s="16"/>
      <c r="G11" s="16"/>
      <c r="H11" s="16"/>
      <c r="I11" s="16"/>
      <c r="J11" s="16"/>
      <c r="K11" s="26"/>
      <c r="L11" s="19"/>
      <c r="M11" s="195"/>
      <c r="N11" s="87" t="s">
        <v>46</v>
      </c>
      <c r="O11" s="86" t="b">
        <v>0</v>
      </c>
      <c r="Q11" s="86" t="s">
        <v>6</v>
      </c>
      <c r="R11" s="87" t="str">
        <f>IF(AND($P$8=TRUE,$P$9=TRUE),$Q$12,IF(AND($P$8=TRUE,$P$10=TRUE),$Q$12,IF(AND($P$9=TRUE,$P$10=TRUE),$Q$12,IF($P$8=TRUE,Q17,IF($P$9=TRUE,Q17,IF($P$10=TRUE,Q17,$Q$11))))))</f>
        <v>Vende sólo en territorio internacional</v>
      </c>
    </row>
    <row r="12" spans="1:18">
      <c r="A12" s="33"/>
      <c r="B12" s="24">
        <v>1.3</v>
      </c>
      <c r="C12" s="16" t="s">
        <v>0</v>
      </c>
      <c r="D12" s="16"/>
      <c r="E12" s="16"/>
      <c r="F12" s="16"/>
      <c r="G12" s="16"/>
      <c r="H12" s="16"/>
      <c r="I12" s="16"/>
      <c r="J12" s="16"/>
      <c r="K12" s="26"/>
      <c r="L12" s="19"/>
      <c r="M12" s="195"/>
      <c r="N12" s="87" t="s">
        <v>494</v>
      </c>
      <c r="O12" s="86" t="b">
        <v>0</v>
      </c>
      <c r="Q12" s="86" t="s">
        <v>7</v>
      </c>
      <c r="R12" s="87" t="str">
        <f>IF(AND($P$8=TRUE,$P$9=TRUE),$Q$12,IF(AND($P$8=TRUE,$P$10=TRUE),$Q$12,IF(AND($P$9=TRUE,$P$10=TRUE),$Q$12,IF($P$8=TRUE,Q18,IF($P$9=TRUE,Q18,IF($P$10=TRUE,Q18,$Q$11))))))</f>
        <v>Vende sólo en provincia</v>
      </c>
    </row>
    <row r="13" spans="1:18">
      <c r="A13" s="33"/>
      <c r="B13" s="24"/>
      <c r="C13" s="16"/>
      <c r="D13" s="16"/>
      <c r="E13" s="16"/>
      <c r="F13" s="16"/>
      <c r="G13" s="16"/>
      <c r="H13" s="16"/>
      <c r="I13" s="16"/>
      <c r="J13" s="16"/>
      <c r="K13" s="26"/>
      <c r="L13" s="19"/>
      <c r="M13" s="195"/>
      <c r="N13" s="87"/>
      <c r="O13" s="86" t="b">
        <v>0</v>
      </c>
    </row>
    <row r="14" spans="1:18">
      <c r="A14" s="33"/>
      <c r="B14" s="24"/>
      <c r="C14" s="16"/>
      <c r="D14" s="16"/>
      <c r="E14" s="16"/>
      <c r="F14" s="16"/>
      <c r="G14" s="16"/>
      <c r="H14" s="16"/>
      <c r="I14" s="16"/>
      <c r="J14" s="16"/>
      <c r="K14" s="26"/>
      <c r="L14" s="19"/>
      <c r="M14" s="195"/>
      <c r="N14" s="87" t="s">
        <v>45</v>
      </c>
      <c r="O14" s="86" t="b">
        <f>AND(O11=FALSE,O12=FALSE,O13=FALSE)</f>
        <v>1</v>
      </c>
      <c r="Q14" s="86" t="s">
        <v>8</v>
      </c>
    </row>
    <row r="15" spans="1:18">
      <c r="A15" s="33"/>
      <c r="B15" s="24"/>
      <c r="C15" s="16"/>
      <c r="D15" s="16"/>
      <c r="E15" s="16"/>
      <c r="F15" s="16"/>
      <c r="G15" s="16"/>
      <c r="H15" s="16"/>
      <c r="I15" s="16"/>
      <c r="J15" s="16"/>
      <c r="K15" s="26"/>
      <c r="L15" s="19"/>
      <c r="M15" s="195"/>
      <c r="N15" s="87" t="s">
        <v>96</v>
      </c>
      <c r="O15" s="86" t="b">
        <f>AND(O11=TRUE,O12=TRUE,O13=TRUE)</f>
        <v>0</v>
      </c>
      <c r="Q15" s="86" t="s">
        <v>9</v>
      </c>
    </row>
    <row r="16" spans="1:18">
      <c r="A16" s="33"/>
      <c r="B16" s="24">
        <v>1.4</v>
      </c>
      <c r="C16" s="16" t="s">
        <v>13</v>
      </c>
      <c r="D16" s="16"/>
      <c r="E16" s="16"/>
      <c r="F16" s="16"/>
      <c r="G16" s="16"/>
      <c r="H16" s="16"/>
      <c r="I16" s="16"/>
      <c r="J16" s="16"/>
      <c r="K16" s="26"/>
      <c r="L16" s="19"/>
      <c r="M16" s="195"/>
      <c r="N16" s="87"/>
      <c r="O16" s="86" t="b">
        <f>OR(AND(O11=TRUE,O12=TRUE),AND(O11=TRUE,O13=TRUE),AND(O12=TRUE,O13=TRUE))</f>
        <v>0</v>
      </c>
      <c r="Q16" s="86" t="s">
        <v>10</v>
      </c>
    </row>
    <row r="17" spans="1:108">
      <c r="A17" s="33"/>
      <c r="B17" s="24"/>
      <c r="C17" s="16"/>
      <c r="D17" s="16"/>
      <c r="E17" s="16"/>
      <c r="F17" s="16"/>
      <c r="G17" s="16"/>
      <c r="H17" s="16"/>
      <c r="I17" s="16"/>
      <c r="J17" s="16"/>
      <c r="K17" s="26"/>
      <c r="L17" s="19"/>
      <c r="M17" s="195"/>
      <c r="N17" s="88">
        <v>1</v>
      </c>
      <c r="O17" s="86">
        <v>2</v>
      </c>
      <c r="P17" s="86" t="b">
        <f>AND(O17=1)</f>
        <v>0</v>
      </c>
      <c r="Q17" s="86" t="s">
        <v>11</v>
      </c>
    </row>
    <row r="18" spans="1:108">
      <c r="A18" s="33"/>
      <c r="B18" s="24"/>
      <c r="C18" s="16"/>
      <c r="D18" s="16"/>
      <c r="E18" s="16"/>
      <c r="F18" s="16"/>
      <c r="G18" s="16"/>
      <c r="H18" s="16"/>
      <c r="I18" s="16"/>
      <c r="J18" s="16"/>
      <c r="K18" s="26"/>
      <c r="L18" s="19"/>
      <c r="M18" s="195"/>
      <c r="N18" s="88">
        <v>2</v>
      </c>
      <c r="P18" s="86" t="b">
        <f>AND(O17=2)</f>
        <v>1</v>
      </c>
      <c r="Q18" s="86" t="s">
        <v>12</v>
      </c>
    </row>
    <row r="19" spans="1:108">
      <c r="A19" s="33"/>
      <c r="B19" s="24"/>
      <c r="C19" s="16"/>
      <c r="D19" s="16"/>
      <c r="E19" s="16"/>
      <c r="F19" s="16"/>
      <c r="G19" s="16"/>
      <c r="H19" s="16"/>
      <c r="I19" s="16"/>
      <c r="J19" s="16"/>
      <c r="K19" s="26"/>
      <c r="L19" s="19"/>
      <c r="M19" s="195"/>
      <c r="N19" s="88">
        <v>3</v>
      </c>
    </row>
    <row r="20" spans="1:108">
      <c r="A20" s="33"/>
      <c r="B20" s="24">
        <v>1.5</v>
      </c>
      <c r="C20" s="16" t="s">
        <v>42</v>
      </c>
      <c r="D20" s="16"/>
      <c r="E20" s="16"/>
      <c r="F20" s="16"/>
      <c r="G20" s="16"/>
      <c r="H20" s="16"/>
      <c r="I20" s="16"/>
      <c r="J20" s="16"/>
      <c r="K20" s="26"/>
      <c r="L20" s="18"/>
      <c r="M20" s="193"/>
      <c r="N20" s="89">
        <v>4</v>
      </c>
      <c r="R20" s="86" t="s">
        <v>23</v>
      </c>
    </row>
    <row r="21" spans="1:108" ht="11.25" thickBot="1">
      <c r="A21" s="33"/>
      <c r="B21" s="24"/>
      <c r="C21" s="16"/>
      <c r="D21" s="16"/>
      <c r="E21" s="16"/>
      <c r="F21" s="16"/>
      <c r="G21" s="16"/>
      <c r="H21" s="16"/>
      <c r="I21" s="16"/>
      <c r="J21" s="16"/>
      <c r="K21" s="26"/>
      <c r="L21" s="18"/>
      <c r="M21" s="193"/>
      <c r="N21" s="89">
        <v>5</v>
      </c>
      <c r="O21" s="86">
        <v>5</v>
      </c>
      <c r="P21" s="87" t="b">
        <f>AND(O17=5)</f>
        <v>0</v>
      </c>
      <c r="R21" s="86" t="s">
        <v>14</v>
      </c>
    </row>
    <row r="22" spans="1:108">
      <c r="A22" s="33"/>
      <c r="B22" s="24"/>
      <c r="C22" s="16" t="s">
        <v>43</v>
      </c>
      <c r="D22" s="16"/>
      <c r="E22" s="549" t="str">
        <f>IF(O14=TRUE,N14,IF(O15=TRUE,N15,IF(O16=TRUE,N15,IF(O11=TRUE,N11,IF(O12=TRUE,N12,N13)))))</f>
        <v>Elige una casilla.</v>
      </c>
      <c r="F22" s="550"/>
      <c r="G22" s="550"/>
      <c r="H22" s="550"/>
      <c r="I22" s="550"/>
      <c r="J22" s="551"/>
      <c r="K22" s="26"/>
      <c r="L22" s="18"/>
      <c r="M22" s="193"/>
      <c r="N22" s="89">
        <v>6</v>
      </c>
      <c r="P22" s="86" t="b">
        <f>OR(P17=TRUE,P18=TRUE,P21=TRUE)</f>
        <v>1</v>
      </c>
      <c r="Q22" s="86" t="str">
        <f>IF($P$22=TRUE,$R$20,R21)</f>
        <v>No aplica</v>
      </c>
      <c r="R22" s="86" t="s">
        <v>15</v>
      </c>
    </row>
    <row r="23" spans="1:108">
      <c r="A23" s="33"/>
      <c r="B23" s="24"/>
      <c r="C23" s="16" t="s">
        <v>44</v>
      </c>
      <c r="D23" s="16"/>
      <c r="E23" s="552"/>
      <c r="F23" s="553"/>
      <c r="G23" s="553"/>
      <c r="H23" s="553"/>
      <c r="I23" s="553"/>
      <c r="J23" s="554"/>
      <c r="K23" s="26"/>
      <c r="L23" s="18"/>
      <c r="M23" s="193"/>
      <c r="N23" s="89">
        <v>7</v>
      </c>
      <c r="P23" s="86" t="b">
        <f>AND(O17=3)</f>
        <v>0</v>
      </c>
      <c r="Q23" s="86" t="str">
        <f>IF($P$22=TRUE,$R$20,R22)</f>
        <v>No aplica</v>
      </c>
      <c r="R23" s="86" t="s">
        <v>16</v>
      </c>
    </row>
    <row r="24" spans="1:108" ht="11.25" thickBot="1">
      <c r="A24" s="33"/>
      <c r="B24" s="24"/>
      <c r="C24" s="16"/>
      <c r="D24" s="16"/>
      <c r="E24" s="555"/>
      <c r="F24" s="556"/>
      <c r="G24" s="556"/>
      <c r="H24" s="556"/>
      <c r="I24" s="556"/>
      <c r="J24" s="557"/>
      <c r="K24" s="26"/>
      <c r="L24" s="18"/>
      <c r="M24" s="193"/>
      <c r="N24" s="89">
        <v>8</v>
      </c>
      <c r="O24" s="86">
        <v>1</v>
      </c>
      <c r="P24" s="87" t="b">
        <f>AND(O17=4)</f>
        <v>0</v>
      </c>
      <c r="Q24" s="86" t="str">
        <f>IF($P$22=TRUE,$R$20,R23)</f>
        <v>No aplica</v>
      </c>
      <c r="R24" s="86" t="s">
        <v>17</v>
      </c>
    </row>
    <row r="25" spans="1:108">
      <c r="A25" s="33"/>
      <c r="B25" s="24"/>
      <c r="C25" s="16"/>
      <c r="D25" s="16"/>
      <c r="E25" s="16"/>
      <c r="F25" s="16"/>
      <c r="G25" s="16"/>
      <c r="H25" s="16"/>
      <c r="I25" s="16"/>
      <c r="J25" s="16"/>
      <c r="K25" s="26"/>
      <c r="L25" s="18"/>
      <c r="M25" s="193"/>
      <c r="N25" s="89">
        <v>9</v>
      </c>
      <c r="Q25" s="86" t="str">
        <f>IF($P$22=TRUE,$R$20,R24)</f>
        <v>No aplica</v>
      </c>
      <c r="R25" s="86" t="s">
        <v>18</v>
      </c>
    </row>
    <row r="26" spans="1:108">
      <c r="A26" s="33"/>
      <c r="B26" s="29"/>
      <c r="C26" s="50"/>
      <c r="D26" s="50"/>
      <c r="E26" s="50"/>
      <c r="F26" s="50"/>
      <c r="G26" s="50"/>
      <c r="H26" s="50"/>
      <c r="I26" s="50"/>
      <c r="J26" s="50"/>
      <c r="K26" s="51"/>
      <c r="L26" s="18"/>
      <c r="M26" s="193"/>
      <c r="N26" s="89">
        <v>10</v>
      </c>
      <c r="Q26" s="86" t="str">
        <f>IF($P$22=TRUE,$R$20,R25)</f>
        <v>No aplica</v>
      </c>
    </row>
    <row r="27" spans="1:108">
      <c r="A27" s="33">
        <v>2</v>
      </c>
      <c r="B27" s="29"/>
      <c r="C27" s="30"/>
      <c r="D27" s="30"/>
      <c r="E27" s="30"/>
      <c r="F27" s="30"/>
      <c r="G27" s="30"/>
      <c r="H27" s="30"/>
      <c r="I27" s="30"/>
      <c r="J27" s="30"/>
      <c r="K27" s="31"/>
      <c r="L27" s="18"/>
      <c r="M27" s="193"/>
      <c r="N27" s="89" t="s">
        <v>97</v>
      </c>
    </row>
    <row r="28" spans="1:108">
      <c r="A28" s="33">
        <v>2.1</v>
      </c>
      <c r="B28" s="27" t="s">
        <v>21</v>
      </c>
      <c r="C28" s="2"/>
      <c r="D28" s="2"/>
      <c r="E28" s="2"/>
      <c r="F28" s="2"/>
      <c r="G28" s="2"/>
      <c r="H28" s="2"/>
      <c r="I28" s="2"/>
      <c r="J28" s="2"/>
      <c r="K28" s="25"/>
      <c r="L28" s="18"/>
      <c r="M28" s="193"/>
      <c r="T28" s="90" t="s">
        <v>23</v>
      </c>
      <c r="DC28" s="86"/>
    </row>
    <row r="29" spans="1:108">
      <c r="A29" s="33"/>
      <c r="B29" s="24"/>
      <c r="C29" s="2"/>
      <c r="D29" s="2"/>
      <c r="E29" s="2"/>
      <c r="F29" s="2"/>
      <c r="G29" s="2"/>
      <c r="H29" s="2"/>
      <c r="I29" s="2"/>
      <c r="J29" s="2"/>
      <c r="K29" s="25"/>
      <c r="L29" s="18"/>
      <c r="M29" s="193"/>
      <c r="N29" s="86" t="s">
        <v>29</v>
      </c>
      <c r="R29" s="86" t="s">
        <v>120</v>
      </c>
      <c r="T29" s="86" t="s">
        <v>121</v>
      </c>
      <c r="V29" s="86" t="s">
        <v>120</v>
      </c>
      <c r="W29" s="86" t="s">
        <v>121</v>
      </c>
      <c r="DC29" s="86"/>
      <c r="DD29" s="86"/>
    </row>
    <row r="30" spans="1:108">
      <c r="A30" s="33"/>
      <c r="B30" s="24" t="s">
        <v>47</v>
      </c>
      <c r="C30" s="16" t="s">
        <v>22</v>
      </c>
      <c r="D30" s="2"/>
      <c r="E30" s="2"/>
      <c r="F30" s="2"/>
      <c r="G30" s="2"/>
      <c r="H30" s="2"/>
      <c r="I30" s="2"/>
      <c r="J30" s="2"/>
      <c r="K30" s="25"/>
      <c r="L30" s="18"/>
      <c r="M30" s="193"/>
      <c r="N30" s="89" t="s">
        <v>24</v>
      </c>
      <c r="O30" s="86" t="s">
        <v>26</v>
      </c>
      <c r="R30" s="86" t="s">
        <v>98</v>
      </c>
      <c r="S30" s="86" t="s">
        <v>440</v>
      </c>
      <c r="T30" s="86" t="s">
        <v>109</v>
      </c>
      <c r="U30" s="86" t="s">
        <v>450</v>
      </c>
      <c r="V30" s="90" t="str">
        <f>IF(OR(AND($P$9=TRUE,$O$24&gt;=1,$O$24&lt;11),AND($P$10=TRUE,$O$24&gt;=1,$O$24&lt;11)),R30,IF(AND($P$8=FALSE,$P$9=FALSE,$P$10=FALSE),$N$29,IF(AND(P9=FALSE,P10=FALSE),T28,IF(O24&gt;=11,R40,$T$28))))</f>
        <v>No aplica</v>
      </c>
      <c r="W30" s="90" t="str">
        <f>IF(OR(AND($P$8=TRUE,$O$24&gt;=1,$O$24&lt;11),AND($P$10=TRUE,$O$24&gt;=1,$O$24&lt;11)),T30,IF(AND($P$8=FALSE,$P$9=FALSE,$P$10=FALSE),$N$29,IF(AND(P8=FALSE,P10=FALSE),T28,IF(O24&gt;=11,T40,$T$28))))</f>
        <v>Servicio 1</v>
      </c>
      <c r="DC30" s="86"/>
      <c r="DD30" s="86"/>
    </row>
    <row r="31" spans="1:108">
      <c r="A31" s="33"/>
      <c r="B31" s="24"/>
      <c r="C31" s="2"/>
      <c r="D31" s="2"/>
      <c r="E31" s="2"/>
      <c r="F31" s="2"/>
      <c r="G31" s="2"/>
      <c r="H31" s="2"/>
      <c r="I31" s="2"/>
      <c r="J31" s="2"/>
      <c r="K31" s="25"/>
      <c r="L31" s="18"/>
      <c r="M31" s="193"/>
      <c r="N31" s="89" t="s">
        <v>25</v>
      </c>
      <c r="O31" s="86" t="s">
        <v>27</v>
      </c>
      <c r="R31" s="86" t="s">
        <v>99</v>
      </c>
      <c r="S31" s="86" t="s">
        <v>441</v>
      </c>
      <c r="T31" s="86" t="s">
        <v>110</v>
      </c>
      <c r="U31" s="86" t="s">
        <v>451</v>
      </c>
      <c r="V31" s="90" t="str">
        <f>IF(OR(AND($P$9=TRUE,$O$24&gt;=2,$O$24&lt;11),AND($P$10=TRUE,$O$24&gt;=2,$O$24&lt;11)),R31,IF(AND($P$8=FALSE,$P$9=FALSE,$P$10=FALSE),$N$29,$T$28))</f>
        <v>No aplica</v>
      </c>
      <c r="W31" s="90" t="str">
        <f>IF(OR(AND($P$8=TRUE,$O$24&gt;=2,$O$24&lt;11),AND($P$10=TRUE,$O$24&gt;=2,$O$24&lt;11)),T31,IF(AND($P$8=FALSE,$P$9=FALSE,$P$10=FALSE),$N$29,$T$28))</f>
        <v>No aplica</v>
      </c>
      <c r="DC31" s="86"/>
      <c r="DD31" s="86"/>
    </row>
    <row r="32" spans="1:108">
      <c r="A32" s="33"/>
      <c r="B32" s="24"/>
      <c r="C32" s="2"/>
      <c r="D32" s="2"/>
      <c r="E32" s="2"/>
      <c r="F32" s="2"/>
      <c r="G32" s="2"/>
      <c r="H32" s="2"/>
      <c r="I32" s="2"/>
      <c r="J32" s="2"/>
      <c r="K32" s="25"/>
      <c r="L32" s="18"/>
      <c r="M32" s="193"/>
      <c r="N32" s="89" t="s">
        <v>25</v>
      </c>
      <c r="O32" s="86" t="s">
        <v>27</v>
      </c>
      <c r="R32" s="86" t="s">
        <v>100</v>
      </c>
      <c r="S32" s="86" t="s">
        <v>442</v>
      </c>
      <c r="T32" s="86" t="s">
        <v>111</v>
      </c>
      <c r="U32" s="86" t="s">
        <v>452</v>
      </c>
      <c r="V32" s="90" t="str">
        <f>IF(OR(AND($P$9=TRUE,$O$24&gt;=3,$O$24&lt;11),AND($P$10=TRUE,$O$24&gt;=3,$O$24&lt;11)),R32,IF(AND($P$8=FALSE,$P$9=FALSE,$P$10=FALSE),$N$29,$T$28))</f>
        <v>No aplica</v>
      </c>
      <c r="W32" s="90" t="str">
        <f>IF(OR(AND($P$8=TRUE,$O$24&gt;=3,$O$24&lt;11),AND($P$10=TRUE,$O$24&gt;=3,$O$24&lt;11)),T32,IF(AND($P$8=FALSE,$P$9=FALSE,$P$10=FALSE),$N$29,$T$28))</f>
        <v>No aplica</v>
      </c>
      <c r="DC32" s="86"/>
      <c r="DD32" s="86"/>
    </row>
    <row r="33" spans="1:108">
      <c r="A33" s="33"/>
      <c r="B33" s="24"/>
      <c r="C33" s="2"/>
      <c r="D33" s="2"/>
      <c r="E33" s="2"/>
      <c r="F33" s="2"/>
      <c r="G33" s="2"/>
      <c r="H33" s="2"/>
      <c r="I33" s="2"/>
      <c r="J33" s="2"/>
      <c r="K33" s="25"/>
      <c r="L33" s="18"/>
      <c r="M33" s="193"/>
      <c r="N33" s="89" t="s">
        <v>25</v>
      </c>
      <c r="O33" s="86" t="s">
        <v>27</v>
      </c>
      <c r="R33" s="86" t="s">
        <v>101</v>
      </c>
      <c r="S33" s="86" t="s">
        <v>443</v>
      </c>
      <c r="T33" s="86" t="s">
        <v>112</v>
      </c>
      <c r="U33" s="86" t="s">
        <v>453</v>
      </c>
      <c r="V33" s="90" t="str">
        <f>IF(OR(AND($P$9=TRUE,$O$24&gt;=4,$O$24&lt;11),AND($P$10=TRUE,$O$24&gt;=4,$O$24&lt;11)),R33,IF(AND($P$8=FALSE,$P$9=FALSE,$P$10=FALSE),$N$29,$T$28))</f>
        <v>No aplica</v>
      </c>
      <c r="W33" s="90" t="str">
        <f>IF(OR(AND($P$8=TRUE,$O$24&gt;=4,$O$24&lt;11),AND($P$10=TRUE,$O$24&gt;=4,$O$24&lt;11)),T33,IF(AND($P$8=FALSE,$P$9=FALSE,$P$10=FALSE),$N$29,$T$28))</f>
        <v>No aplica</v>
      </c>
      <c r="DC33" s="86"/>
      <c r="DD33" s="86"/>
    </row>
    <row r="34" spans="1:108">
      <c r="A34" s="33"/>
      <c r="B34" s="24" t="s">
        <v>48</v>
      </c>
      <c r="C34" s="16" t="s">
        <v>30</v>
      </c>
      <c r="D34" s="2"/>
      <c r="E34" s="2"/>
      <c r="F34" s="2"/>
      <c r="G34" s="2"/>
      <c r="H34" s="2"/>
      <c r="I34" s="2"/>
      <c r="J34" s="2"/>
      <c r="K34" s="25"/>
      <c r="L34" s="18"/>
      <c r="M34" s="193"/>
      <c r="N34" s="89" t="s">
        <v>28</v>
      </c>
      <c r="O34" s="86" t="s">
        <v>27</v>
      </c>
      <c r="R34" s="86" t="s">
        <v>102</v>
      </c>
      <c r="S34" s="86" t="s">
        <v>444</v>
      </c>
      <c r="T34" s="86" t="s">
        <v>113</v>
      </c>
      <c r="U34" s="86" t="s">
        <v>454</v>
      </c>
      <c r="V34" s="90" t="str">
        <f>IF(OR(AND($P$9=TRUE,$O$24&gt;=5,$O$24&lt;11),AND($P$10=TRUE,$O$24&gt;=5,$O$24&lt;11)),R34,IF(AND($P$8=FALSE,$P$9=FALSE,$P$10=FALSE),$N$29,$T$28))</f>
        <v>No aplica</v>
      </c>
      <c r="W34" s="90" t="str">
        <f>IF(OR(AND($P$8=TRUE,$O$24&gt;=5,$O$24&lt;11),AND($P$10=TRUE,$O$24&gt;=5,$O$24&lt;11)),T34,IF(AND($P$8=FALSE,$P$9=FALSE,$P$10=FALSE),$N$29,$T$28))</f>
        <v>No aplica</v>
      </c>
      <c r="DC34" s="86"/>
      <c r="DD34" s="86"/>
    </row>
    <row r="35" spans="1:108" ht="18.75" customHeight="1" thickBot="1">
      <c r="A35" s="33"/>
      <c r="B35" s="24"/>
      <c r="C35" s="2"/>
      <c r="D35" s="2"/>
      <c r="E35" s="2"/>
      <c r="F35" s="2"/>
      <c r="G35" s="2"/>
      <c r="H35" s="2"/>
      <c r="I35" s="2"/>
      <c r="J35" s="2"/>
      <c r="K35" s="25"/>
      <c r="L35" s="18"/>
      <c r="M35" s="193"/>
      <c r="R35" s="86" t="s">
        <v>103</v>
      </c>
      <c r="S35" s="86" t="s">
        <v>445</v>
      </c>
      <c r="T35" s="86" t="s">
        <v>114</v>
      </c>
      <c r="U35" s="86" t="s">
        <v>455</v>
      </c>
      <c r="V35" s="90" t="str">
        <f>IF(OR(AND($P$9=TRUE,$O$24&gt;=6,$O$24&lt;11),AND($P$10=TRUE,$O$24&gt;=6,$O$24&lt;11)),R35,IF(AND($P$8=FALSE,$P$9=FALSE,$P$10=FALSE),$N$29,$T$28))</f>
        <v>No aplica</v>
      </c>
      <c r="W35" s="90" t="str">
        <f>IF(OR(AND($P$8=TRUE,$O$24&gt;=6,$O$24&lt;11),AND($P$10=TRUE,$O$24&gt;=6,$O$24&lt;11)),T35,IF(AND($P$8=FALSE,$P$9=FALSE,$P$10=FALSE),$N$29,$T$28))</f>
        <v>No aplica</v>
      </c>
      <c r="DC35" s="86"/>
      <c r="DD35" s="86"/>
    </row>
    <row r="36" spans="1:108" ht="18.75" thickBot="1">
      <c r="A36" s="33"/>
      <c r="B36" s="24"/>
      <c r="C36" s="43" t="str">
        <f t="shared" ref="C36:C46" si="0">V29</f>
        <v>Productos</v>
      </c>
      <c r="D36" s="2"/>
      <c r="E36" s="45" t="s">
        <v>559</v>
      </c>
      <c r="F36" s="46" t="str">
        <f>IF(O17=1,"No Aplica","Precio en Provincia")</f>
        <v>Precio en Provincia</v>
      </c>
      <c r="G36" s="46" t="str">
        <f>IF(AND($O$17=3,$O$21=1),"Precio en Norteamérica",IF(AND($O$17=3,$O$21=5),"Precio Promedio Mundial","No Aplica"))</f>
        <v>No Aplica</v>
      </c>
      <c r="H36" s="46" t="str">
        <f>IF(AND($O$17=3,$O$21=2),"Precio en Europa","No Aplica")</f>
        <v>No Aplica</v>
      </c>
      <c r="I36" s="46" t="str">
        <f>IF(AND($O$17=3,$O$21=3),"Precio en Asia","No Aplica")</f>
        <v>No Aplica</v>
      </c>
      <c r="J36" s="47" t="str">
        <f>IF(AND($O$17=3,$O$21=4),"Precio en Latinoamérica","No Aplica")</f>
        <v>No Aplica</v>
      </c>
      <c r="K36" s="28"/>
      <c r="L36" s="18"/>
      <c r="M36" s="193"/>
      <c r="N36" s="89" t="s">
        <v>51</v>
      </c>
      <c r="R36" s="86" t="s">
        <v>104</v>
      </c>
      <c r="S36" s="86" t="s">
        <v>446</v>
      </c>
      <c r="T36" s="86" t="s">
        <v>115</v>
      </c>
      <c r="U36" s="86" t="s">
        <v>456</v>
      </c>
      <c r="V36" s="90" t="str">
        <f>IF(OR(AND($P$9=TRUE,$O$24&gt;=7,$O$24&lt;11),AND($P$10=TRUE,$O$24&gt;=7,$O$24&lt;11)),R36,IF(AND($P$8=FALSE,$P$9=FALSE,$P$10=FALSE),$N$29,$T$28))</f>
        <v>No aplica</v>
      </c>
      <c r="W36" s="90" t="str">
        <f>IF(OR(AND($P$8=TRUE,$O$24&gt;=7,$O$24&lt;11),AND($P$10=TRUE,$O$24&gt;=7,$O$24&lt;11)),T36,IF(AND($P$8=FALSE,$P$9=FALSE,$P$10=FALSE),$N$29,$T$28))</f>
        <v>No aplica</v>
      </c>
      <c r="DC36" s="86"/>
      <c r="DD36" s="86"/>
    </row>
    <row r="37" spans="1:108">
      <c r="A37" s="33"/>
      <c r="B37" s="24"/>
      <c r="C37" s="525" t="str">
        <f t="shared" si="0"/>
        <v>No aplica</v>
      </c>
      <c r="D37" s="526"/>
      <c r="E37" s="341">
        <v>0</v>
      </c>
      <c r="F37" s="342">
        <v>0</v>
      </c>
      <c r="G37" s="342">
        <v>0</v>
      </c>
      <c r="H37" s="342">
        <v>0</v>
      </c>
      <c r="I37" s="342">
        <v>0</v>
      </c>
      <c r="J37" s="343">
        <v>0</v>
      </c>
      <c r="K37" s="25"/>
      <c r="L37" s="18"/>
      <c r="M37" s="193"/>
      <c r="N37" s="89" t="s">
        <v>93</v>
      </c>
      <c r="R37" s="86" t="s">
        <v>105</v>
      </c>
      <c r="S37" s="86" t="s">
        <v>447</v>
      </c>
      <c r="T37" s="86" t="s">
        <v>116</v>
      </c>
      <c r="U37" s="86" t="s">
        <v>457</v>
      </c>
      <c r="V37" s="90" t="str">
        <f>IF(OR(AND($P$9=TRUE,$O$24&gt;=8,$O$24&lt;11),AND($P$10=TRUE,$O$24&gt;=8,$O$24&lt;11)),R37,IF(AND($P$8=FALSE,$P$9=FALSE,$P$10=FALSE),$N$29,$T$28))</f>
        <v>No aplica</v>
      </c>
      <c r="W37" s="90" t="str">
        <f>IF(OR(AND($P$8=TRUE,$O$24&gt;=8,$O$24&lt;11),AND($P$10=TRUE,$O$24&gt;=8,$O$24&lt;11)),T37,IF(AND($P$8=FALSE,$P$9=FALSE,$P$10=FALSE),$N$29,$T$28))</f>
        <v>No aplica</v>
      </c>
      <c r="DC37" s="86"/>
      <c r="DD37" s="86"/>
    </row>
    <row r="38" spans="1:108">
      <c r="A38" s="33"/>
      <c r="B38" s="24"/>
      <c r="C38" s="527" t="str">
        <f t="shared" si="0"/>
        <v>No aplica</v>
      </c>
      <c r="D38" s="528"/>
      <c r="E38" s="344">
        <v>0</v>
      </c>
      <c r="F38" s="340">
        <v>0</v>
      </c>
      <c r="G38" s="340">
        <v>0</v>
      </c>
      <c r="H38" s="340">
        <v>0</v>
      </c>
      <c r="I38" s="340">
        <v>0</v>
      </c>
      <c r="J38" s="345">
        <v>0</v>
      </c>
      <c r="K38" s="25"/>
      <c r="L38" s="18"/>
      <c r="M38" s="193"/>
      <c r="N38" s="89"/>
      <c r="R38" s="86" t="s">
        <v>106</v>
      </c>
      <c r="S38" s="86" t="s">
        <v>448</v>
      </c>
      <c r="T38" s="86" t="s">
        <v>117</v>
      </c>
      <c r="U38" s="86" t="s">
        <v>458</v>
      </c>
      <c r="V38" s="90" t="str">
        <f>IF(OR(AND($P$9=TRUE,$O$24&gt;=9,$O$24&lt;11),AND($P$10=TRUE,$O$24&gt;=9,$O$24&lt;11)),R38,IF(AND($P$8=FALSE,$P$9=FALSE,$P$10=FALSE),$N$29,$T$28))</f>
        <v>No aplica</v>
      </c>
      <c r="W38" s="90" t="str">
        <f>IF(OR(AND($P$8=TRUE,$O$24&gt;=9,$O$24&lt;11),AND($P$10=TRUE,$O$24&gt;=9,$O$24&lt;11)),T38,IF(AND($P$8=FALSE,$P$9=FALSE,$P$10=FALSE),$N$29,$T$28))</f>
        <v>No aplica</v>
      </c>
      <c r="DC38" s="86"/>
      <c r="DD38" s="86"/>
    </row>
    <row r="39" spans="1:108">
      <c r="A39" s="33"/>
      <c r="B39" s="24"/>
      <c r="C39" s="527" t="str">
        <f t="shared" si="0"/>
        <v>No aplica</v>
      </c>
      <c r="D39" s="528"/>
      <c r="E39" s="344">
        <v>0</v>
      </c>
      <c r="F39" s="340">
        <v>0</v>
      </c>
      <c r="G39" s="340">
        <v>0</v>
      </c>
      <c r="H39" s="340">
        <v>0</v>
      </c>
      <c r="I39" s="340">
        <v>0</v>
      </c>
      <c r="J39" s="345">
        <v>0</v>
      </c>
      <c r="K39" s="25"/>
      <c r="L39" s="18"/>
      <c r="M39" s="193"/>
      <c r="N39" s="89"/>
      <c r="R39" s="86" t="s">
        <v>107</v>
      </c>
      <c r="S39" s="86" t="s">
        <v>449</v>
      </c>
      <c r="T39" s="86" t="s">
        <v>118</v>
      </c>
      <c r="U39" s="86" t="s">
        <v>459</v>
      </c>
      <c r="V39" s="90" t="str">
        <f>IF(OR(AND($P$9=TRUE,$O$24&gt;=10,$O$24&lt;11),AND($P$10=TRUE,$O$24&gt;=10,$O$24&lt;11)),R39,IF(AND($P$8=FALSE,$P$9=FALSE,$P$10=FALSE),$N$29,$T$28))</f>
        <v>No aplica</v>
      </c>
      <c r="W39" s="90" t="str">
        <f>IF(OR(AND($P$8=TRUE,$O$24&gt;=10,$O$24&lt;11),AND($P$10=TRUE,$O$24&gt;=10,$O$24&lt;11)),T39,IF(AND($P$8=FALSE,$P$9=FALSE,$P$10=FALSE),$N$29,$T$28))</f>
        <v>No aplica</v>
      </c>
      <c r="DC39" s="86"/>
      <c r="DD39" s="86"/>
    </row>
    <row r="40" spans="1:108">
      <c r="A40" s="33"/>
      <c r="B40" s="24"/>
      <c r="C40" s="527" t="str">
        <f t="shared" si="0"/>
        <v>No aplica</v>
      </c>
      <c r="D40" s="528"/>
      <c r="E40" s="344">
        <v>0</v>
      </c>
      <c r="F40" s="340">
        <v>0</v>
      </c>
      <c r="G40" s="340">
        <v>0</v>
      </c>
      <c r="H40" s="340">
        <v>0</v>
      </c>
      <c r="I40" s="340">
        <v>0</v>
      </c>
      <c r="J40" s="345">
        <v>0</v>
      </c>
      <c r="K40" s="25"/>
      <c r="L40" s="18"/>
      <c r="M40" s="193"/>
      <c r="N40" s="89"/>
      <c r="R40" s="86" t="s">
        <v>108</v>
      </c>
      <c r="T40" s="86" t="s">
        <v>119</v>
      </c>
      <c r="U40" s="90"/>
      <c r="DC40" s="86"/>
    </row>
    <row r="41" spans="1:108">
      <c r="A41" s="33"/>
      <c r="B41" s="24"/>
      <c r="C41" s="527" t="str">
        <f t="shared" si="0"/>
        <v>No aplica</v>
      </c>
      <c r="D41" s="528"/>
      <c r="E41" s="344">
        <v>0</v>
      </c>
      <c r="F41" s="340">
        <v>0</v>
      </c>
      <c r="G41" s="340">
        <v>0</v>
      </c>
      <c r="H41" s="340">
        <v>0</v>
      </c>
      <c r="I41" s="340">
        <v>0</v>
      </c>
      <c r="J41" s="345">
        <v>0</v>
      </c>
      <c r="K41" s="25"/>
      <c r="L41" s="18"/>
      <c r="M41" s="193"/>
    </row>
    <row r="42" spans="1:108">
      <c r="A42" s="33"/>
      <c r="B42" s="24"/>
      <c r="C42" s="527" t="str">
        <f t="shared" si="0"/>
        <v>No aplica</v>
      </c>
      <c r="D42" s="528"/>
      <c r="E42" s="344">
        <v>0</v>
      </c>
      <c r="F42" s="340">
        <v>0</v>
      </c>
      <c r="G42" s="340">
        <v>0</v>
      </c>
      <c r="H42" s="340">
        <v>0</v>
      </c>
      <c r="I42" s="340">
        <v>0</v>
      </c>
      <c r="J42" s="345">
        <v>0</v>
      </c>
      <c r="K42" s="25"/>
      <c r="L42" s="18"/>
      <c r="M42" s="193"/>
      <c r="P42" s="86" t="s">
        <v>39</v>
      </c>
    </row>
    <row r="43" spans="1:108">
      <c r="A43" s="33"/>
      <c r="B43" s="24"/>
      <c r="C43" s="527" t="str">
        <f t="shared" si="0"/>
        <v>No aplica</v>
      </c>
      <c r="D43" s="528"/>
      <c r="E43" s="344">
        <v>0</v>
      </c>
      <c r="F43" s="340">
        <v>0</v>
      </c>
      <c r="G43" s="340">
        <v>0</v>
      </c>
      <c r="H43" s="340">
        <v>0</v>
      </c>
      <c r="I43" s="340">
        <v>0</v>
      </c>
      <c r="J43" s="345">
        <v>0</v>
      </c>
      <c r="K43" s="25"/>
      <c r="L43" s="18"/>
      <c r="M43" s="193"/>
      <c r="O43" s="91">
        <f t="shared" ref="O43:O54" si="1">$E$69</f>
        <v>4.0000000000000001E-3</v>
      </c>
      <c r="P43" s="86">
        <v>1</v>
      </c>
      <c r="Q43" s="92">
        <f t="shared" ref="Q43:Q54" si="2">((1+Q42)*(1+O43)-1)</f>
        <v>4.0000000000000036E-3</v>
      </c>
    </row>
    <row r="44" spans="1:108">
      <c r="A44" s="33"/>
      <c r="B44" s="24"/>
      <c r="C44" s="527" t="str">
        <f t="shared" si="0"/>
        <v>No aplica</v>
      </c>
      <c r="D44" s="528"/>
      <c r="E44" s="344">
        <v>0</v>
      </c>
      <c r="F44" s="340">
        <v>0</v>
      </c>
      <c r="G44" s="340">
        <v>0</v>
      </c>
      <c r="H44" s="340">
        <v>0</v>
      </c>
      <c r="I44" s="340">
        <v>0</v>
      </c>
      <c r="J44" s="345">
        <v>0</v>
      </c>
      <c r="K44" s="25"/>
      <c r="L44" s="18"/>
      <c r="M44" s="193"/>
      <c r="O44" s="91">
        <f t="shared" si="1"/>
        <v>4.0000000000000001E-3</v>
      </c>
      <c r="P44" s="86">
        <v>2</v>
      </c>
      <c r="Q44" s="92">
        <f t="shared" si="2"/>
        <v>8.0160000000000231E-3</v>
      </c>
    </row>
    <row r="45" spans="1:108">
      <c r="A45" s="33"/>
      <c r="B45" s="24"/>
      <c r="C45" s="527" t="str">
        <f t="shared" si="0"/>
        <v>No aplica</v>
      </c>
      <c r="D45" s="528"/>
      <c r="E45" s="344">
        <v>0</v>
      </c>
      <c r="F45" s="340">
        <v>0</v>
      </c>
      <c r="G45" s="340">
        <v>0</v>
      </c>
      <c r="H45" s="340">
        <v>0</v>
      </c>
      <c r="I45" s="340">
        <v>0</v>
      </c>
      <c r="J45" s="345">
        <v>0</v>
      </c>
      <c r="K45" s="25"/>
      <c r="L45" s="18"/>
      <c r="M45" s="193"/>
      <c r="O45" s="91">
        <f t="shared" si="1"/>
        <v>4.0000000000000001E-3</v>
      </c>
      <c r="P45" s="86">
        <v>3</v>
      </c>
      <c r="Q45" s="92">
        <f t="shared" si="2"/>
        <v>1.2048064000000025E-2</v>
      </c>
    </row>
    <row r="46" spans="1:108" ht="11.25" thickBot="1">
      <c r="A46" s="33"/>
      <c r="B46" s="24"/>
      <c r="C46" s="529" t="str">
        <f t="shared" si="0"/>
        <v>No aplica</v>
      </c>
      <c r="D46" s="530"/>
      <c r="E46" s="346">
        <v>0</v>
      </c>
      <c r="F46" s="37">
        <v>0</v>
      </c>
      <c r="G46" s="37">
        <v>0</v>
      </c>
      <c r="H46" s="37">
        <v>0</v>
      </c>
      <c r="I46" s="37">
        <v>0</v>
      </c>
      <c r="J46" s="38">
        <v>0</v>
      </c>
      <c r="K46" s="25"/>
      <c r="L46" s="18"/>
      <c r="M46" s="193"/>
      <c r="N46" s="86">
        <v>4</v>
      </c>
      <c r="O46" s="91">
        <f t="shared" si="1"/>
        <v>4.0000000000000001E-3</v>
      </c>
      <c r="P46" s="86">
        <v>4</v>
      </c>
      <c r="Q46" s="92">
        <f t="shared" si="2"/>
        <v>1.6096256256000085E-2</v>
      </c>
    </row>
    <row r="47" spans="1:108" ht="11.25" thickBot="1">
      <c r="A47" s="33"/>
      <c r="B47" s="24"/>
      <c r="C47" s="41"/>
      <c r="D47" s="41"/>
      <c r="E47" s="48"/>
      <c r="F47" s="48"/>
      <c r="G47" s="48"/>
      <c r="H47" s="48"/>
      <c r="I47" s="48"/>
      <c r="J47" s="48"/>
      <c r="K47" s="25"/>
      <c r="L47" s="18"/>
      <c r="M47" s="193"/>
      <c r="O47" s="91">
        <f t="shared" si="1"/>
        <v>4.0000000000000001E-3</v>
      </c>
      <c r="P47" s="86">
        <v>5</v>
      </c>
      <c r="Q47" s="92">
        <f t="shared" si="2"/>
        <v>2.0160641281024017E-2</v>
      </c>
    </row>
    <row r="48" spans="1:108" ht="18.75" thickBot="1">
      <c r="A48" s="33"/>
      <c r="B48" s="24"/>
      <c r="C48" s="43" t="str">
        <f t="shared" ref="C48:C58" si="3">W29</f>
        <v>Servicios</v>
      </c>
      <c r="D48" s="2"/>
      <c r="E48" s="339" t="str">
        <f>E36</f>
        <v>Precio en DF</v>
      </c>
      <c r="F48" s="9" t="str">
        <f>F36</f>
        <v>Precio en Provincia</v>
      </c>
      <c r="G48" s="9" t="str">
        <f>IF(AND($O$17=3,$O$21=1),"Precio en Norteamérica",IF(AND($O$17=3,$O$21=5),"Precio Promedio Mundial","No Aplica"))</f>
        <v>No Aplica</v>
      </c>
      <c r="H48" s="9" t="str">
        <f>IF(AND($O$17=3,$O$21=2),"Precio en Europa","No Aplica")</f>
        <v>No Aplica</v>
      </c>
      <c r="I48" s="9" t="str">
        <f>IF(AND($O$17=3,$O$21=3),"Precio en Asia","No Aplica")</f>
        <v>No Aplica</v>
      </c>
      <c r="J48" s="10" t="str">
        <f>IF(AND($O$17=3,$O$21=4),"Precio en Latinoamérica","No Aplica")</f>
        <v>No Aplica</v>
      </c>
      <c r="K48" s="25"/>
      <c r="L48" s="18"/>
      <c r="M48" s="193"/>
      <c r="O48" s="91">
        <f t="shared" si="1"/>
        <v>4.0000000000000001E-3</v>
      </c>
      <c r="P48" s="86">
        <v>6</v>
      </c>
      <c r="Q48" s="92">
        <f t="shared" si="2"/>
        <v>2.4241283846148098E-2</v>
      </c>
    </row>
    <row r="49" spans="1:23">
      <c r="A49" s="33"/>
      <c r="B49" s="24"/>
      <c r="C49" s="540" t="str">
        <f t="shared" si="3"/>
        <v>Servicio 1</v>
      </c>
      <c r="D49" s="541"/>
      <c r="E49" s="341">
        <v>0</v>
      </c>
      <c r="F49" s="342">
        <v>0</v>
      </c>
      <c r="G49" s="342">
        <v>0</v>
      </c>
      <c r="H49" s="342">
        <v>0</v>
      </c>
      <c r="I49" s="342">
        <v>0</v>
      </c>
      <c r="J49" s="343">
        <v>0</v>
      </c>
      <c r="K49" s="25"/>
      <c r="L49" s="18"/>
      <c r="M49" s="193"/>
      <c r="O49" s="91">
        <f t="shared" si="1"/>
        <v>4.0000000000000001E-3</v>
      </c>
      <c r="P49" s="86">
        <v>7</v>
      </c>
      <c r="Q49" s="92">
        <f t="shared" si="2"/>
        <v>2.8338248981532699E-2</v>
      </c>
    </row>
    <row r="50" spans="1:23">
      <c r="A50" s="33"/>
      <c r="B50" s="24"/>
      <c r="C50" s="517" t="str">
        <f t="shared" si="3"/>
        <v>No aplica</v>
      </c>
      <c r="D50" s="518"/>
      <c r="E50" s="344">
        <v>0</v>
      </c>
      <c r="F50" s="340">
        <v>0</v>
      </c>
      <c r="G50" s="340">
        <v>0</v>
      </c>
      <c r="H50" s="340">
        <v>0</v>
      </c>
      <c r="I50" s="340">
        <v>0</v>
      </c>
      <c r="J50" s="345">
        <v>0</v>
      </c>
      <c r="K50" s="25"/>
      <c r="L50" s="18"/>
      <c r="M50" s="193"/>
      <c r="O50" s="91">
        <f t="shared" si="1"/>
        <v>4.0000000000000001E-3</v>
      </c>
      <c r="P50" s="86">
        <v>8</v>
      </c>
      <c r="Q50" s="92">
        <f t="shared" si="2"/>
        <v>3.2451601977458777E-2</v>
      </c>
    </row>
    <row r="51" spans="1:23">
      <c r="A51" s="33"/>
      <c r="B51" s="24"/>
      <c r="C51" s="517" t="str">
        <f t="shared" si="3"/>
        <v>No aplica</v>
      </c>
      <c r="D51" s="518"/>
      <c r="E51" s="344">
        <v>0</v>
      </c>
      <c r="F51" s="340">
        <v>0</v>
      </c>
      <c r="G51" s="340">
        <v>0</v>
      </c>
      <c r="H51" s="340">
        <v>0</v>
      </c>
      <c r="I51" s="340">
        <v>0</v>
      </c>
      <c r="J51" s="345">
        <v>0</v>
      </c>
      <c r="K51" s="25"/>
      <c r="L51" s="18"/>
      <c r="M51" s="193"/>
      <c r="O51" s="91">
        <f t="shared" si="1"/>
        <v>4.0000000000000001E-3</v>
      </c>
      <c r="P51" s="86">
        <v>9</v>
      </c>
      <c r="Q51" s="92">
        <f t="shared" si="2"/>
        <v>3.6581408385368608E-2</v>
      </c>
    </row>
    <row r="52" spans="1:23">
      <c r="A52" s="33"/>
      <c r="B52" s="24"/>
      <c r="C52" s="517" t="str">
        <f t="shared" si="3"/>
        <v>No aplica</v>
      </c>
      <c r="D52" s="518"/>
      <c r="E52" s="344">
        <v>0</v>
      </c>
      <c r="F52" s="340">
        <v>0</v>
      </c>
      <c r="G52" s="340">
        <v>0</v>
      </c>
      <c r="H52" s="340">
        <v>0</v>
      </c>
      <c r="I52" s="340">
        <v>0</v>
      </c>
      <c r="J52" s="345">
        <v>0</v>
      </c>
      <c r="K52" s="25"/>
      <c r="L52" s="18"/>
      <c r="M52" s="193"/>
      <c r="O52" s="91">
        <f t="shared" si="1"/>
        <v>4.0000000000000001E-3</v>
      </c>
      <c r="P52" s="86">
        <v>10</v>
      </c>
      <c r="Q52" s="92">
        <f t="shared" si="2"/>
        <v>4.0727734018910056E-2</v>
      </c>
    </row>
    <row r="53" spans="1:23">
      <c r="A53" s="33"/>
      <c r="B53" s="24"/>
      <c r="C53" s="517" t="str">
        <f t="shared" si="3"/>
        <v>No aplica</v>
      </c>
      <c r="D53" s="518"/>
      <c r="E53" s="344">
        <v>0</v>
      </c>
      <c r="F53" s="340">
        <v>0</v>
      </c>
      <c r="G53" s="340">
        <v>0</v>
      </c>
      <c r="H53" s="340">
        <v>0</v>
      </c>
      <c r="I53" s="340">
        <v>0</v>
      </c>
      <c r="J53" s="345">
        <v>0</v>
      </c>
      <c r="K53" s="25"/>
      <c r="L53" s="18"/>
      <c r="M53" s="193"/>
      <c r="O53" s="91">
        <f t="shared" si="1"/>
        <v>4.0000000000000001E-3</v>
      </c>
      <c r="P53" s="86">
        <v>11</v>
      </c>
      <c r="Q53" s="92">
        <f t="shared" si="2"/>
        <v>4.4890644954985737E-2</v>
      </c>
    </row>
    <row r="54" spans="1:23">
      <c r="A54" s="33"/>
      <c r="B54" s="24"/>
      <c r="C54" s="517" t="str">
        <f t="shared" si="3"/>
        <v>No aplica</v>
      </c>
      <c r="D54" s="518"/>
      <c r="E54" s="344">
        <v>0</v>
      </c>
      <c r="F54" s="340">
        <v>0</v>
      </c>
      <c r="G54" s="340">
        <v>0</v>
      </c>
      <c r="H54" s="340">
        <v>0</v>
      </c>
      <c r="I54" s="340">
        <v>0</v>
      </c>
      <c r="J54" s="345">
        <v>0</v>
      </c>
      <c r="K54" s="25"/>
      <c r="L54" s="18"/>
      <c r="M54" s="193"/>
      <c r="O54" s="91">
        <f t="shared" si="1"/>
        <v>4.0000000000000001E-3</v>
      </c>
      <c r="P54" s="86">
        <v>12</v>
      </c>
      <c r="Q54" s="92">
        <f t="shared" si="2"/>
        <v>4.9070207534805732E-2</v>
      </c>
    </row>
    <row r="55" spans="1:23">
      <c r="A55" s="33"/>
      <c r="B55" s="24"/>
      <c r="C55" s="517" t="str">
        <f t="shared" si="3"/>
        <v>No aplica</v>
      </c>
      <c r="D55" s="518"/>
      <c r="E55" s="344">
        <v>0</v>
      </c>
      <c r="F55" s="340">
        <v>0</v>
      </c>
      <c r="G55" s="340">
        <v>0</v>
      </c>
      <c r="H55" s="340">
        <v>0</v>
      </c>
      <c r="I55" s="340">
        <v>0</v>
      </c>
      <c r="J55" s="345">
        <v>0</v>
      </c>
      <c r="K55" s="25"/>
      <c r="L55" s="18"/>
      <c r="M55" s="193"/>
    </row>
    <row r="56" spans="1:23" ht="13.5" customHeight="1">
      <c r="A56" s="33"/>
      <c r="B56" s="24"/>
      <c r="C56" s="517" t="str">
        <f t="shared" si="3"/>
        <v>No aplica</v>
      </c>
      <c r="D56" s="518"/>
      <c r="E56" s="344">
        <v>0</v>
      </c>
      <c r="F56" s="340">
        <v>0</v>
      </c>
      <c r="G56" s="340">
        <v>0</v>
      </c>
      <c r="H56" s="340">
        <v>0</v>
      </c>
      <c r="I56" s="340">
        <v>0</v>
      </c>
      <c r="J56" s="345">
        <v>0</v>
      </c>
      <c r="K56" s="25"/>
      <c r="L56" s="18"/>
      <c r="M56" s="193"/>
    </row>
    <row r="57" spans="1:23">
      <c r="A57" s="33"/>
      <c r="B57" s="24"/>
      <c r="C57" s="517" t="str">
        <f t="shared" si="3"/>
        <v>No aplica</v>
      </c>
      <c r="D57" s="518"/>
      <c r="E57" s="344">
        <v>0</v>
      </c>
      <c r="F57" s="340">
        <v>0</v>
      </c>
      <c r="G57" s="340">
        <v>0</v>
      </c>
      <c r="H57" s="340">
        <v>0</v>
      </c>
      <c r="I57" s="340">
        <v>0</v>
      </c>
      <c r="J57" s="345">
        <v>0</v>
      </c>
      <c r="K57" s="25"/>
      <c r="L57" s="18"/>
      <c r="M57" s="193"/>
    </row>
    <row r="58" spans="1:23" ht="11.25" thickBot="1">
      <c r="A58" s="33"/>
      <c r="B58" s="24"/>
      <c r="C58" s="519" t="str">
        <f t="shared" si="3"/>
        <v>No aplica</v>
      </c>
      <c r="D58" s="520"/>
      <c r="E58" s="346">
        <v>0</v>
      </c>
      <c r="F58" s="37">
        <v>0</v>
      </c>
      <c r="G58" s="37">
        <v>0</v>
      </c>
      <c r="H58" s="37">
        <v>0</v>
      </c>
      <c r="I58" s="37">
        <v>0</v>
      </c>
      <c r="J58" s="38">
        <v>0</v>
      </c>
      <c r="K58" s="25"/>
      <c r="L58" s="18"/>
      <c r="M58" s="193"/>
    </row>
    <row r="59" spans="1:23">
      <c r="A59" s="33"/>
      <c r="B59" s="24"/>
      <c r="C59" s="2"/>
      <c r="D59" s="2"/>
      <c r="E59" s="2"/>
      <c r="F59" s="2"/>
      <c r="G59" s="2"/>
      <c r="H59" s="2"/>
      <c r="I59" s="2"/>
      <c r="J59" s="2"/>
      <c r="K59" s="25"/>
      <c r="L59" s="18"/>
      <c r="M59" s="193"/>
    </row>
    <row r="60" spans="1:23">
      <c r="A60" s="33"/>
      <c r="B60" s="24" t="s">
        <v>49</v>
      </c>
      <c r="C60" s="16" t="s">
        <v>31</v>
      </c>
      <c r="D60" s="16"/>
      <c r="E60" s="16"/>
      <c r="F60" s="16"/>
      <c r="G60" s="16"/>
      <c r="H60" s="16"/>
      <c r="I60" s="16"/>
      <c r="J60" s="16"/>
      <c r="K60" s="26"/>
      <c r="L60" s="18"/>
      <c r="M60" s="193"/>
    </row>
    <row r="61" spans="1:23">
      <c r="A61" s="33"/>
      <c r="B61" s="24"/>
      <c r="C61" s="16"/>
      <c r="D61" s="16"/>
      <c r="E61" s="16"/>
      <c r="F61" s="16"/>
      <c r="G61" s="16"/>
      <c r="H61" s="16"/>
      <c r="I61" s="16"/>
      <c r="J61" s="16"/>
      <c r="K61" s="26"/>
      <c r="L61" s="18"/>
      <c r="M61" s="193"/>
    </row>
    <row r="62" spans="1:23">
      <c r="A62" s="33"/>
      <c r="B62" s="24"/>
      <c r="C62" s="16" t="s">
        <v>32</v>
      </c>
      <c r="D62" s="16"/>
      <c r="E62" s="16"/>
      <c r="F62" s="16"/>
      <c r="G62" s="16"/>
      <c r="H62" s="16"/>
      <c r="I62" s="16"/>
      <c r="J62" s="16"/>
      <c r="K62" s="26"/>
      <c r="L62" s="18"/>
      <c r="M62" s="193"/>
    </row>
    <row r="63" spans="1:23" ht="11.25" thickBot="1">
      <c r="A63" s="33"/>
      <c r="B63" s="24"/>
      <c r="C63" s="16"/>
      <c r="D63" s="16"/>
      <c r="E63" s="16"/>
      <c r="F63" s="16"/>
      <c r="G63" s="16"/>
      <c r="H63" s="16"/>
      <c r="I63" s="16"/>
      <c r="J63" s="16"/>
      <c r="K63" s="26"/>
      <c r="L63" s="18"/>
      <c r="M63" s="193"/>
    </row>
    <row r="64" spans="1:23" ht="11.25" thickBot="1">
      <c r="A64" s="33"/>
      <c r="B64" s="24"/>
      <c r="C64" s="7"/>
      <c r="D64" s="5" t="s">
        <v>36</v>
      </c>
      <c r="E64" s="16"/>
      <c r="F64" s="16" t="s">
        <v>122</v>
      </c>
      <c r="G64" s="16"/>
      <c r="H64" s="16"/>
      <c r="I64" s="16"/>
      <c r="J64" s="16"/>
      <c r="K64" s="26"/>
      <c r="L64" s="18"/>
      <c r="M64" s="193"/>
      <c r="P64" s="86">
        <v>0</v>
      </c>
      <c r="W64" s="86">
        <v>0</v>
      </c>
    </row>
    <row r="65" spans="1:23" ht="14.25" customHeight="1">
      <c r="A65" s="33"/>
      <c r="B65" s="24"/>
      <c r="C65" s="6" t="s">
        <v>33</v>
      </c>
      <c r="D65" s="39">
        <f>P64/100</f>
        <v>0</v>
      </c>
      <c r="E65" s="16"/>
      <c r="F65" s="16" t="s">
        <v>123</v>
      </c>
      <c r="G65" s="16"/>
      <c r="H65" s="16"/>
      <c r="I65" s="16"/>
      <c r="J65" s="16"/>
      <c r="K65" s="26"/>
      <c r="L65" s="18"/>
      <c r="M65" s="193"/>
      <c r="P65" s="86">
        <v>0</v>
      </c>
      <c r="W65" s="91">
        <f>E69</f>
        <v>4.0000000000000001E-3</v>
      </c>
    </row>
    <row r="66" spans="1:23" ht="14.25" customHeight="1">
      <c r="A66" s="33"/>
      <c r="B66" s="24"/>
      <c r="C66" s="3" t="s">
        <v>34</v>
      </c>
      <c r="D66" s="39">
        <f>P65/100</f>
        <v>0</v>
      </c>
      <c r="E66" s="16"/>
      <c r="F66" s="16"/>
      <c r="G66" s="16"/>
      <c r="H66" s="16"/>
      <c r="I66" s="16"/>
      <c r="J66" s="16"/>
      <c r="K66" s="26"/>
      <c r="L66" s="18"/>
      <c r="M66" s="193"/>
      <c r="P66" s="86">
        <v>0</v>
      </c>
    </row>
    <row r="67" spans="1:23" ht="14.25" customHeight="1" thickBot="1">
      <c r="A67" s="33"/>
      <c r="B67" s="24"/>
      <c r="C67" s="4" t="s">
        <v>35</v>
      </c>
      <c r="D67" s="40">
        <f>P66/100</f>
        <v>0</v>
      </c>
      <c r="E67" s="16"/>
      <c r="F67" s="16"/>
      <c r="G67" s="16"/>
      <c r="H67" s="16"/>
      <c r="I67" s="16"/>
      <c r="J67" s="16"/>
      <c r="K67" s="26"/>
      <c r="L67" s="18"/>
      <c r="M67" s="193"/>
    </row>
    <row r="68" spans="1:23" ht="11.25" thickBot="1">
      <c r="A68" s="33"/>
      <c r="B68" s="24"/>
      <c r="C68" s="16"/>
      <c r="D68" s="16"/>
      <c r="E68" s="16"/>
      <c r="F68" s="16"/>
      <c r="G68" s="16"/>
      <c r="H68" s="16"/>
      <c r="I68" s="16"/>
      <c r="J68" s="16"/>
      <c r="K68" s="26"/>
      <c r="L68" s="18"/>
      <c r="M68" s="193"/>
    </row>
    <row r="69" spans="1:23" ht="12" customHeight="1">
      <c r="A69" s="33"/>
      <c r="B69" s="24"/>
      <c r="C69" s="536" t="s">
        <v>37</v>
      </c>
      <c r="D69" s="536"/>
      <c r="E69" s="534">
        <f>N46/1000</f>
        <v>4.0000000000000001E-3</v>
      </c>
      <c r="F69" s="16"/>
      <c r="G69" s="16"/>
      <c r="H69" s="16"/>
      <c r="I69" s="16"/>
      <c r="J69" s="16"/>
      <c r="K69" s="26"/>
      <c r="L69" s="18"/>
      <c r="M69" s="193"/>
    </row>
    <row r="70" spans="1:23" ht="8.25" customHeight="1" thickBot="1">
      <c r="A70" s="33"/>
      <c r="B70" s="24"/>
      <c r="C70" s="536"/>
      <c r="D70" s="536"/>
      <c r="E70" s="535"/>
      <c r="F70" s="16"/>
      <c r="G70" s="16"/>
      <c r="H70" s="16"/>
      <c r="I70" s="16"/>
      <c r="J70" s="16"/>
      <c r="K70" s="26"/>
      <c r="L70" s="18"/>
      <c r="M70" s="193"/>
      <c r="O70" s="86">
        <v>0</v>
      </c>
    </row>
    <row r="71" spans="1:23" ht="15" customHeight="1">
      <c r="A71" s="33"/>
      <c r="B71" s="24"/>
      <c r="C71" s="536" t="s">
        <v>38</v>
      </c>
      <c r="D71" s="539"/>
      <c r="E71" s="537">
        <f>Q54</f>
        <v>4.9070207534805732E-2</v>
      </c>
      <c r="F71" s="16"/>
      <c r="G71" s="16"/>
      <c r="H71" s="16"/>
      <c r="I71" s="16"/>
      <c r="J71" s="16"/>
      <c r="K71" s="26"/>
      <c r="L71" s="18"/>
      <c r="M71" s="193"/>
    </row>
    <row r="72" spans="1:23" ht="8.25" customHeight="1" thickBot="1">
      <c r="A72" s="33"/>
      <c r="B72" s="24"/>
      <c r="C72" s="536"/>
      <c r="D72" s="539"/>
      <c r="E72" s="538"/>
      <c r="F72" s="16"/>
      <c r="G72" s="16"/>
      <c r="H72" s="16"/>
      <c r="I72" s="16"/>
      <c r="J72" s="16"/>
      <c r="K72" s="26"/>
      <c r="L72" s="18"/>
      <c r="M72" s="193"/>
    </row>
    <row r="73" spans="1:23" ht="15" customHeight="1">
      <c r="A73" s="33"/>
      <c r="B73" s="24"/>
      <c r="C73" s="2"/>
      <c r="D73" s="2"/>
      <c r="E73" s="2"/>
      <c r="F73" s="2"/>
      <c r="G73" s="2"/>
      <c r="H73" s="2"/>
      <c r="I73" s="2"/>
      <c r="J73" s="2"/>
      <c r="K73" s="25"/>
      <c r="L73" s="18"/>
      <c r="M73" s="193"/>
    </row>
    <row r="74" spans="1:23" ht="15" customHeight="1">
      <c r="A74" s="33"/>
      <c r="B74" s="24" t="s">
        <v>50</v>
      </c>
      <c r="C74" s="16" t="s">
        <v>40</v>
      </c>
      <c r="D74" s="2"/>
      <c r="E74" s="2"/>
      <c r="F74" s="2"/>
      <c r="G74" s="2"/>
      <c r="H74" s="2"/>
      <c r="I74" s="2"/>
      <c r="J74" s="2"/>
      <c r="K74" s="25"/>
      <c r="L74" s="18"/>
      <c r="M74" s="193"/>
    </row>
    <row r="75" spans="1:23">
      <c r="A75" s="33"/>
      <c r="B75" s="24"/>
      <c r="C75" s="16" t="s">
        <v>41</v>
      </c>
      <c r="D75" s="2"/>
      <c r="E75" s="2"/>
      <c r="F75" s="2"/>
      <c r="G75" s="2"/>
      <c r="H75" s="2"/>
      <c r="I75" s="2"/>
      <c r="J75" s="2"/>
      <c r="K75" s="25"/>
      <c r="L75" s="18"/>
      <c r="M75" s="193"/>
    </row>
    <row r="76" spans="1:23" ht="14.25" customHeight="1" thickBot="1">
      <c r="A76" s="33"/>
      <c r="B76" s="24"/>
      <c r="C76" s="2"/>
      <c r="D76" s="2"/>
      <c r="E76" s="2"/>
      <c r="F76" s="2"/>
      <c r="G76" s="2"/>
      <c r="H76" s="2"/>
      <c r="I76" s="2"/>
      <c r="J76" s="2"/>
      <c r="K76" s="25"/>
      <c r="L76" s="18"/>
      <c r="M76" s="193"/>
      <c r="O76" s="86">
        <v>0</v>
      </c>
    </row>
    <row r="77" spans="1:23" ht="18.75" thickBot="1">
      <c r="A77" s="33"/>
      <c r="B77" s="24"/>
      <c r="C77" s="513" t="str">
        <f t="shared" ref="C77:C87" si="4">C36</f>
        <v>Productos</v>
      </c>
      <c r="D77" s="514"/>
      <c r="E77" s="53" t="s">
        <v>560</v>
      </c>
      <c r="F77" s="9" t="str">
        <f>IF(O58=1,"No Aplica","Ventas en Provincia")</f>
        <v>Ventas en Provincia</v>
      </c>
      <c r="G77" s="9" t="str">
        <f>IF(AND($O$17=3,$O$21=1),"Ventas en Norteamérica",IF(AND($O$17=3,$O$21=5),"Ventas Promedio Mundial","No Aplica"))</f>
        <v>No Aplica</v>
      </c>
      <c r="H77" s="9" t="str">
        <f>IF(AND($O$17=3,$O$21=2),"Ventas en Europa","No Aplica")</f>
        <v>No Aplica</v>
      </c>
      <c r="I77" s="9" t="str">
        <f>IF(AND($O$17=3,$O$21=3),"Ventas en Asia","No Aplica")</f>
        <v>No Aplica</v>
      </c>
      <c r="J77" s="10" t="str">
        <f>IF(AND($O$17=3,$O$21=4),"Ventas en Latinoamérica","No Aplica")</f>
        <v>No Aplica</v>
      </c>
      <c r="K77" s="25"/>
      <c r="L77" s="18"/>
      <c r="M77" s="193"/>
      <c r="O77" s="86">
        <v>0</v>
      </c>
    </row>
    <row r="78" spans="1:23">
      <c r="A78" s="33"/>
      <c r="B78" s="24"/>
      <c r="C78" s="509" t="str">
        <f t="shared" si="4"/>
        <v>No aplica</v>
      </c>
      <c r="D78" s="515"/>
      <c r="E78" s="55">
        <v>0</v>
      </c>
      <c r="F78" s="56">
        <v>0</v>
      </c>
      <c r="G78" s="56">
        <v>0</v>
      </c>
      <c r="H78" s="56">
        <v>0</v>
      </c>
      <c r="I78" s="56">
        <v>0</v>
      </c>
      <c r="J78" s="57">
        <v>0</v>
      </c>
      <c r="K78" s="25"/>
      <c r="L78" s="18"/>
      <c r="M78" s="193"/>
      <c r="O78" s="86">
        <v>0</v>
      </c>
    </row>
    <row r="79" spans="1:23">
      <c r="A79" s="33"/>
      <c r="B79" s="24"/>
      <c r="C79" s="509" t="str">
        <f t="shared" si="4"/>
        <v>No aplica</v>
      </c>
      <c r="D79" s="515"/>
      <c r="E79" s="58">
        <v>0</v>
      </c>
      <c r="F79" s="54">
        <v>0</v>
      </c>
      <c r="G79" s="54">
        <v>0</v>
      </c>
      <c r="H79" s="54">
        <v>0</v>
      </c>
      <c r="I79" s="54">
        <v>0</v>
      </c>
      <c r="J79" s="59">
        <v>0</v>
      </c>
      <c r="K79" s="25"/>
      <c r="L79" s="18"/>
      <c r="M79" s="193"/>
    </row>
    <row r="80" spans="1:23">
      <c r="A80" s="33"/>
      <c r="B80" s="24"/>
      <c r="C80" s="509" t="str">
        <f t="shared" si="4"/>
        <v>No aplica</v>
      </c>
      <c r="D80" s="515"/>
      <c r="E80" s="58">
        <v>0</v>
      </c>
      <c r="F80" s="54">
        <v>0</v>
      </c>
      <c r="G80" s="54">
        <v>0</v>
      </c>
      <c r="H80" s="54">
        <v>0</v>
      </c>
      <c r="I80" s="54">
        <v>0</v>
      </c>
      <c r="J80" s="59">
        <v>0</v>
      </c>
      <c r="K80" s="25"/>
      <c r="L80" s="18"/>
      <c r="M80" s="193"/>
      <c r="O80" s="91">
        <f t="shared" ref="O80:O91" si="5">$O$76/100</f>
        <v>0</v>
      </c>
      <c r="P80" s="86">
        <v>1</v>
      </c>
      <c r="Q80" s="92">
        <f>((1+Q78)*(1+O80)-1)</f>
        <v>0</v>
      </c>
      <c r="R80" s="91">
        <f t="shared" ref="R80:R91" si="6">$O$77/100</f>
        <v>0</v>
      </c>
      <c r="S80" s="86">
        <v>13</v>
      </c>
      <c r="T80" s="92">
        <f>((1+R79)*(1+R80)-1)</f>
        <v>0</v>
      </c>
      <c r="U80" s="91">
        <f t="shared" ref="U80:U91" si="7">$O$78/100</f>
        <v>0</v>
      </c>
      <c r="V80" s="86">
        <v>25</v>
      </c>
      <c r="W80" s="92">
        <f>((1+U79)*(1+U80)-1)</f>
        <v>0</v>
      </c>
    </row>
    <row r="81" spans="1:23">
      <c r="A81" s="33"/>
      <c r="B81" s="24"/>
      <c r="C81" s="509" t="str">
        <f t="shared" si="4"/>
        <v>No aplica</v>
      </c>
      <c r="D81" s="515"/>
      <c r="E81" s="58">
        <v>0</v>
      </c>
      <c r="F81" s="54">
        <v>0</v>
      </c>
      <c r="G81" s="54">
        <v>0</v>
      </c>
      <c r="H81" s="54">
        <v>0</v>
      </c>
      <c r="I81" s="54">
        <v>0</v>
      </c>
      <c r="J81" s="59">
        <v>0</v>
      </c>
      <c r="K81" s="25"/>
      <c r="L81" s="18"/>
      <c r="M81" s="193"/>
      <c r="O81" s="91">
        <f t="shared" si="5"/>
        <v>0</v>
      </c>
      <c r="P81" s="86">
        <v>2</v>
      </c>
      <c r="Q81" s="92">
        <f t="shared" ref="Q81:Q91" si="8">((1+Q80)*(1+O81)-1)</f>
        <v>0</v>
      </c>
      <c r="R81" s="91">
        <f t="shared" si="6"/>
        <v>0</v>
      </c>
      <c r="S81" s="86">
        <v>14</v>
      </c>
      <c r="T81" s="92">
        <f t="shared" ref="T81:T91" si="9">((1+T80)*(1+R81)-1)</f>
        <v>0</v>
      </c>
      <c r="U81" s="91">
        <f t="shared" si="7"/>
        <v>0</v>
      </c>
      <c r="V81" s="86">
        <v>26</v>
      </c>
      <c r="W81" s="92">
        <f t="shared" ref="W81:W91" si="10">((1+W80)*(1+U81)-1)</f>
        <v>0</v>
      </c>
    </row>
    <row r="82" spans="1:23">
      <c r="A82" s="33"/>
      <c r="B82" s="24"/>
      <c r="C82" s="509" t="str">
        <f t="shared" si="4"/>
        <v>No aplica</v>
      </c>
      <c r="D82" s="515"/>
      <c r="E82" s="58">
        <v>0</v>
      </c>
      <c r="F82" s="54">
        <v>0</v>
      </c>
      <c r="G82" s="54">
        <v>0</v>
      </c>
      <c r="H82" s="54">
        <v>0</v>
      </c>
      <c r="I82" s="54">
        <v>0</v>
      </c>
      <c r="J82" s="59">
        <v>0</v>
      </c>
      <c r="K82" s="25"/>
      <c r="L82" s="18"/>
      <c r="M82" s="193"/>
      <c r="O82" s="91">
        <f t="shared" si="5"/>
        <v>0</v>
      </c>
      <c r="P82" s="86">
        <v>3</v>
      </c>
      <c r="Q82" s="92">
        <f t="shared" si="8"/>
        <v>0</v>
      </c>
      <c r="R82" s="91">
        <f t="shared" si="6"/>
        <v>0</v>
      </c>
      <c r="S82" s="86">
        <v>15</v>
      </c>
      <c r="T82" s="92">
        <f t="shared" si="9"/>
        <v>0</v>
      </c>
      <c r="U82" s="91">
        <f t="shared" si="7"/>
        <v>0</v>
      </c>
      <c r="V82" s="86">
        <v>27</v>
      </c>
      <c r="W82" s="92">
        <f t="shared" si="10"/>
        <v>0</v>
      </c>
    </row>
    <row r="83" spans="1:23">
      <c r="A83" s="33"/>
      <c r="B83" s="24"/>
      <c r="C83" s="509" t="str">
        <f t="shared" si="4"/>
        <v>No aplica</v>
      </c>
      <c r="D83" s="515"/>
      <c r="E83" s="58">
        <v>0</v>
      </c>
      <c r="F83" s="54">
        <v>0</v>
      </c>
      <c r="G83" s="54">
        <v>0</v>
      </c>
      <c r="H83" s="54">
        <v>0</v>
      </c>
      <c r="I83" s="54">
        <v>0</v>
      </c>
      <c r="J83" s="59">
        <v>0</v>
      </c>
      <c r="K83" s="25"/>
      <c r="L83" s="18"/>
      <c r="M83" s="193"/>
      <c r="O83" s="91">
        <f t="shared" si="5"/>
        <v>0</v>
      </c>
      <c r="P83" s="86">
        <v>4</v>
      </c>
      <c r="Q83" s="92">
        <f t="shared" si="8"/>
        <v>0</v>
      </c>
      <c r="R83" s="91">
        <f t="shared" si="6"/>
        <v>0</v>
      </c>
      <c r="S83" s="86">
        <v>16</v>
      </c>
      <c r="T83" s="92">
        <f t="shared" si="9"/>
        <v>0</v>
      </c>
      <c r="U83" s="91">
        <f t="shared" si="7"/>
        <v>0</v>
      </c>
      <c r="V83" s="86">
        <v>28</v>
      </c>
      <c r="W83" s="92">
        <f t="shared" si="10"/>
        <v>0</v>
      </c>
    </row>
    <row r="84" spans="1:23">
      <c r="A84" s="33"/>
      <c r="B84" s="24"/>
      <c r="C84" s="509" t="str">
        <f t="shared" si="4"/>
        <v>No aplica</v>
      </c>
      <c r="D84" s="515"/>
      <c r="E84" s="58">
        <v>0</v>
      </c>
      <c r="F84" s="54">
        <v>0</v>
      </c>
      <c r="G84" s="54">
        <v>0</v>
      </c>
      <c r="H84" s="54">
        <v>0</v>
      </c>
      <c r="I84" s="54">
        <v>0</v>
      </c>
      <c r="J84" s="59">
        <v>0</v>
      </c>
      <c r="K84" s="25"/>
      <c r="L84" s="18"/>
      <c r="M84" s="193"/>
      <c r="O84" s="91">
        <f t="shared" si="5"/>
        <v>0</v>
      </c>
      <c r="P84" s="86">
        <v>5</v>
      </c>
      <c r="Q84" s="92">
        <f t="shared" si="8"/>
        <v>0</v>
      </c>
      <c r="R84" s="91">
        <f t="shared" si="6"/>
        <v>0</v>
      </c>
      <c r="S84" s="86">
        <v>17</v>
      </c>
      <c r="T84" s="92">
        <f t="shared" si="9"/>
        <v>0</v>
      </c>
      <c r="U84" s="91">
        <f t="shared" si="7"/>
        <v>0</v>
      </c>
      <c r="V84" s="86">
        <v>29</v>
      </c>
      <c r="W84" s="92">
        <f t="shared" si="10"/>
        <v>0</v>
      </c>
    </row>
    <row r="85" spans="1:23">
      <c r="A85" s="33"/>
      <c r="B85" s="24"/>
      <c r="C85" s="509" t="str">
        <f t="shared" si="4"/>
        <v>No aplica</v>
      </c>
      <c r="D85" s="515"/>
      <c r="E85" s="58">
        <v>0</v>
      </c>
      <c r="F85" s="54">
        <v>0</v>
      </c>
      <c r="G85" s="54">
        <v>0</v>
      </c>
      <c r="H85" s="54">
        <v>0</v>
      </c>
      <c r="I85" s="54">
        <v>0</v>
      </c>
      <c r="J85" s="59">
        <v>0</v>
      </c>
      <c r="K85" s="25"/>
      <c r="L85" s="18"/>
      <c r="M85" s="193"/>
      <c r="O85" s="91">
        <f t="shared" si="5"/>
        <v>0</v>
      </c>
      <c r="P85" s="86">
        <v>6</v>
      </c>
      <c r="Q85" s="92">
        <f t="shared" si="8"/>
        <v>0</v>
      </c>
      <c r="R85" s="91">
        <f t="shared" si="6"/>
        <v>0</v>
      </c>
      <c r="S85" s="86">
        <v>18</v>
      </c>
      <c r="T85" s="92">
        <f t="shared" si="9"/>
        <v>0</v>
      </c>
      <c r="U85" s="91">
        <f t="shared" si="7"/>
        <v>0</v>
      </c>
      <c r="V85" s="86">
        <v>30</v>
      </c>
      <c r="W85" s="92">
        <f t="shared" si="10"/>
        <v>0</v>
      </c>
    </row>
    <row r="86" spans="1:23">
      <c r="A86" s="33"/>
      <c r="B86" s="24"/>
      <c r="C86" s="509" t="str">
        <f t="shared" si="4"/>
        <v>No aplica</v>
      </c>
      <c r="D86" s="515"/>
      <c r="E86" s="58">
        <v>0</v>
      </c>
      <c r="F86" s="54">
        <v>0</v>
      </c>
      <c r="G86" s="54">
        <v>0</v>
      </c>
      <c r="H86" s="54">
        <v>0</v>
      </c>
      <c r="I86" s="54">
        <v>0</v>
      </c>
      <c r="J86" s="59">
        <v>0</v>
      </c>
      <c r="K86" s="25"/>
      <c r="L86" s="18"/>
      <c r="M86" s="193"/>
      <c r="O86" s="91">
        <f t="shared" si="5"/>
        <v>0</v>
      </c>
      <c r="P86" s="86">
        <v>7</v>
      </c>
      <c r="Q86" s="92">
        <f t="shared" si="8"/>
        <v>0</v>
      </c>
      <c r="R86" s="91">
        <f t="shared" si="6"/>
        <v>0</v>
      </c>
      <c r="S86" s="86">
        <v>19</v>
      </c>
      <c r="T86" s="92">
        <f t="shared" si="9"/>
        <v>0</v>
      </c>
      <c r="U86" s="91">
        <f t="shared" si="7"/>
        <v>0</v>
      </c>
      <c r="V86" s="86">
        <v>31</v>
      </c>
      <c r="W86" s="92">
        <f t="shared" si="10"/>
        <v>0</v>
      </c>
    </row>
    <row r="87" spans="1:23" ht="11.25" thickBot="1">
      <c r="A87" s="33"/>
      <c r="B87" s="24"/>
      <c r="C87" s="511" t="str">
        <f t="shared" si="4"/>
        <v>No aplica</v>
      </c>
      <c r="D87" s="516"/>
      <c r="E87" s="60">
        <v>0</v>
      </c>
      <c r="F87" s="61">
        <v>0</v>
      </c>
      <c r="G87" s="61">
        <v>0</v>
      </c>
      <c r="H87" s="61">
        <v>0</v>
      </c>
      <c r="I87" s="61">
        <v>0</v>
      </c>
      <c r="J87" s="62">
        <v>0</v>
      </c>
      <c r="K87" s="25"/>
      <c r="L87" s="18"/>
      <c r="M87" s="193"/>
      <c r="O87" s="91">
        <f t="shared" si="5"/>
        <v>0</v>
      </c>
      <c r="P87" s="86">
        <v>8</v>
      </c>
      <c r="Q87" s="92">
        <f t="shared" si="8"/>
        <v>0</v>
      </c>
      <c r="R87" s="91">
        <f t="shared" si="6"/>
        <v>0</v>
      </c>
      <c r="S87" s="86">
        <v>20</v>
      </c>
      <c r="T87" s="92">
        <f t="shared" si="9"/>
        <v>0</v>
      </c>
      <c r="U87" s="91">
        <f t="shared" si="7"/>
        <v>0</v>
      </c>
      <c r="V87" s="86">
        <v>32</v>
      </c>
      <c r="W87" s="92">
        <f t="shared" si="10"/>
        <v>0</v>
      </c>
    </row>
    <row r="88" spans="1:23" ht="11.25" thickBot="1">
      <c r="A88" s="33"/>
      <c r="B88" s="24"/>
      <c r="C88" s="52"/>
      <c r="D88" s="42"/>
      <c r="E88" s="66"/>
      <c r="F88" s="66"/>
      <c r="G88" s="66"/>
      <c r="H88" s="66"/>
      <c r="I88" s="66"/>
      <c r="J88" s="66"/>
      <c r="K88" s="25"/>
      <c r="L88" s="18"/>
      <c r="M88" s="193"/>
      <c r="O88" s="91">
        <f t="shared" si="5"/>
        <v>0</v>
      </c>
      <c r="P88" s="86">
        <v>9</v>
      </c>
      <c r="Q88" s="92">
        <f t="shared" si="8"/>
        <v>0</v>
      </c>
      <c r="R88" s="91">
        <f t="shared" si="6"/>
        <v>0</v>
      </c>
      <c r="S88" s="86">
        <v>21</v>
      </c>
      <c r="T88" s="92">
        <f t="shared" si="9"/>
        <v>0</v>
      </c>
      <c r="U88" s="91">
        <f t="shared" si="7"/>
        <v>0</v>
      </c>
      <c r="V88" s="86">
        <v>33</v>
      </c>
      <c r="W88" s="92">
        <f t="shared" si="10"/>
        <v>0</v>
      </c>
    </row>
    <row r="89" spans="1:23" ht="18.75" thickBot="1">
      <c r="A89" s="33"/>
      <c r="B89" s="24"/>
      <c r="C89" s="513" t="str">
        <f t="shared" ref="C89:C99" si="11">C48</f>
        <v>Servicios</v>
      </c>
      <c r="D89" s="514"/>
      <c r="E89" s="53" t="s">
        <v>560</v>
      </c>
      <c r="F89" s="9" t="str">
        <f>IF(O70=1,"No Aplica","Ventas en Provincia")</f>
        <v>Ventas en Provincia</v>
      </c>
      <c r="G89" s="9" t="str">
        <f>IF(AND($O$17=3,$O$21=1),"Ventas en Norteamérica",IF(AND($O$17=3,$O$21=5),"Ventas Promedio Mundial","No Aplica"))</f>
        <v>No Aplica</v>
      </c>
      <c r="H89" s="9" t="str">
        <f>IF(AND($O$17=3,$O$21=2),"Ventas en Europa","No Aplica")</f>
        <v>No Aplica</v>
      </c>
      <c r="I89" s="9" t="str">
        <f>IF(AND($O$17=3,$O$21=3),"Ventas en Asia","No Aplica")</f>
        <v>No Aplica</v>
      </c>
      <c r="J89" s="10" t="str">
        <f>IF(AND($O$17=3,$O$21=4),"Ventas en Latinoamérica","No Aplica")</f>
        <v>No Aplica</v>
      </c>
      <c r="K89" s="25"/>
      <c r="L89" s="18"/>
      <c r="M89" s="193"/>
      <c r="O89" s="91">
        <f t="shared" si="5"/>
        <v>0</v>
      </c>
      <c r="P89" s="86">
        <v>10</v>
      </c>
      <c r="Q89" s="92">
        <f t="shared" si="8"/>
        <v>0</v>
      </c>
      <c r="R89" s="91">
        <f t="shared" si="6"/>
        <v>0</v>
      </c>
      <c r="S89" s="86">
        <v>22</v>
      </c>
      <c r="T89" s="92">
        <f t="shared" si="9"/>
        <v>0</v>
      </c>
      <c r="U89" s="91">
        <f t="shared" si="7"/>
        <v>0</v>
      </c>
      <c r="V89" s="86">
        <v>34</v>
      </c>
      <c r="W89" s="92">
        <f t="shared" si="10"/>
        <v>0</v>
      </c>
    </row>
    <row r="90" spans="1:23">
      <c r="A90" s="33"/>
      <c r="B90" s="24"/>
      <c r="C90" s="509" t="str">
        <f t="shared" si="11"/>
        <v>Servicio 1</v>
      </c>
      <c r="D90" s="510"/>
      <c r="E90" s="63">
        <v>0</v>
      </c>
      <c r="F90" s="56">
        <v>0</v>
      </c>
      <c r="G90" s="56">
        <v>0</v>
      </c>
      <c r="H90" s="56">
        <v>0</v>
      </c>
      <c r="I90" s="56">
        <v>0</v>
      </c>
      <c r="J90" s="57">
        <v>0</v>
      </c>
      <c r="K90" s="25"/>
      <c r="L90" s="18"/>
      <c r="M90" s="193"/>
      <c r="O90" s="91">
        <f t="shared" si="5"/>
        <v>0</v>
      </c>
      <c r="P90" s="86">
        <v>11</v>
      </c>
      <c r="Q90" s="92">
        <f t="shared" si="8"/>
        <v>0</v>
      </c>
      <c r="R90" s="91">
        <f t="shared" si="6"/>
        <v>0</v>
      </c>
      <c r="S90" s="86">
        <v>23</v>
      </c>
      <c r="T90" s="92">
        <f t="shared" si="9"/>
        <v>0</v>
      </c>
      <c r="U90" s="91">
        <f t="shared" si="7"/>
        <v>0</v>
      </c>
      <c r="V90" s="86">
        <v>35</v>
      </c>
      <c r="W90" s="92">
        <f t="shared" si="10"/>
        <v>0</v>
      </c>
    </row>
    <row r="91" spans="1:23">
      <c r="A91" s="33"/>
      <c r="B91" s="24"/>
      <c r="C91" s="509" t="str">
        <f t="shared" si="11"/>
        <v>No aplica</v>
      </c>
      <c r="D91" s="510"/>
      <c r="E91" s="64">
        <v>0</v>
      </c>
      <c r="F91" s="54">
        <v>0</v>
      </c>
      <c r="G91" s="54">
        <v>0</v>
      </c>
      <c r="H91" s="54">
        <v>0</v>
      </c>
      <c r="I91" s="54">
        <v>0</v>
      </c>
      <c r="J91" s="59">
        <v>0</v>
      </c>
      <c r="K91" s="25"/>
      <c r="L91" s="18"/>
      <c r="M91" s="193"/>
      <c r="O91" s="91">
        <f t="shared" si="5"/>
        <v>0</v>
      </c>
      <c r="P91" s="86">
        <v>12</v>
      </c>
      <c r="Q91" s="92">
        <f t="shared" si="8"/>
        <v>0</v>
      </c>
      <c r="R91" s="91">
        <f t="shared" si="6"/>
        <v>0</v>
      </c>
      <c r="S91" s="86">
        <v>24</v>
      </c>
      <c r="T91" s="92">
        <f t="shared" si="9"/>
        <v>0</v>
      </c>
      <c r="U91" s="91">
        <f t="shared" si="7"/>
        <v>0</v>
      </c>
      <c r="V91" s="86">
        <v>36</v>
      </c>
      <c r="W91" s="92">
        <f t="shared" si="10"/>
        <v>0</v>
      </c>
    </row>
    <row r="92" spans="1:23">
      <c r="A92" s="33"/>
      <c r="B92" s="24"/>
      <c r="C92" s="509" t="str">
        <f t="shared" si="11"/>
        <v>No aplica</v>
      </c>
      <c r="D92" s="510"/>
      <c r="E92" s="64">
        <v>0</v>
      </c>
      <c r="F92" s="54">
        <v>0</v>
      </c>
      <c r="G92" s="54">
        <v>0</v>
      </c>
      <c r="H92" s="54">
        <v>0</v>
      </c>
      <c r="I92" s="54">
        <v>0</v>
      </c>
      <c r="J92" s="59">
        <v>0</v>
      </c>
      <c r="K92" s="25"/>
      <c r="L92" s="18"/>
      <c r="M92" s="193"/>
    </row>
    <row r="93" spans="1:23">
      <c r="A93" s="33"/>
      <c r="B93" s="24"/>
      <c r="C93" s="509" t="str">
        <f t="shared" si="11"/>
        <v>No aplica</v>
      </c>
      <c r="D93" s="510"/>
      <c r="E93" s="64">
        <v>0</v>
      </c>
      <c r="F93" s="54">
        <v>0</v>
      </c>
      <c r="G93" s="54">
        <v>0</v>
      </c>
      <c r="H93" s="54">
        <v>0</v>
      </c>
      <c r="I93" s="54">
        <v>0</v>
      </c>
      <c r="J93" s="59">
        <v>0</v>
      </c>
      <c r="K93" s="25"/>
      <c r="L93" s="18"/>
      <c r="M93" s="193"/>
      <c r="N93" s="86">
        <v>1</v>
      </c>
      <c r="O93" s="93" t="e">
        <f>#REF!</f>
        <v>#REF!</v>
      </c>
      <c r="P93" s="93" t="e">
        <f t="shared" ref="P93:P104" si="12">$I$159*O93</f>
        <v>#REF!</v>
      </c>
      <c r="Q93" s="86">
        <v>1</v>
      </c>
      <c r="R93" s="93" t="e">
        <f>O104*(1+R81)</f>
        <v>#REF!</v>
      </c>
      <c r="S93" s="93" t="e">
        <f t="shared" ref="S93:S104" si="13">$I$159*R93</f>
        <v>#REF!</v>
      </c>
      <c r="T93" s="86">
        <v>1</v>
      </c>
      <c r="U93" s="93" t="e">
        <f>R104*(1+U81)</f>
        <v>#REF!</v>
      </c>
      <c r="V93" s="93" t="e">
        <f t="shared" ref="V93:V104" si="14">$I$159*U93</f>
        <v>#REF!</v>
      </c>
    </row>
    <row r="94" spans="1:23">
      <c r="A94" s="190"/>
      <c r="B94" s="24"/>
      <c r="C94" s="509" t="str">
        <f t="shared" si="11"/>
        <v>No aplica</v>
      </c>
      <c r="D94" s="510"/>
      <c r="E94" s="64">
        <v>0</v>
      </c>
      <c r="F94" s="54">
        <v>0</v>
      </c>
      <c r="G94" s="54">
        <v>0</v>
      </c>
      <c r="H94" s="54">
        <v>0</v>
      </c>
      <c r="I94" s="54">
        <v>0</v>
      </c>
      <c r="J94" s="59">
        <v>0</v>
      </c>
      <c r="K94" s="25"/>
      <c r="L94" s="188"/>
      <c r="N94" s="86">
        <v>2</v>
      </c>
      <c r="O94" s="94" t="e">
        <f t="shared" ref="O94:O104" si="15">O93*(1+O81)</f>
        <v>#REF!</v>
      </c>
      <c r="P94" s="93" t="e">
        <f t="shared" si="12"/>
        <v>#REF!</v>
      </c>
      <c r="Q94" s="86">
        <v>2</v>
      </c>
      <c r="R94" s="94" t="e">
        <f t="shared" ref="R94:R104" si="16">R93*(1+R81)</f>
        <v>#REF!</v>
      </c>
      <c r="S94" s="93" t="e">
        <f t="shared" si="13"/>
        <v>#REF!</v>
      </c>
      <c r="T94" s="86">
        <v>2</v>
      </c>
      <c r="U94" s="94" t="e">
        <f t="shared" ref="U94:U104" si="17">U93*(1+U81)</f>
        <v>#REF!</v>
      </c>
      <c r="V94" s="93" t="e">
        <f t="shared" si="14"/>
        <v>#REF!</v>
      </c>
    </row>
    <row r="95" spans="1:23">
      <c r="A95" s="190"/>
      <c r="B95" s="24"/>
      <c r="C95" s="509" t="str">
        <f t="shared" si="11"/>
        <v>No aplica</v>
      </c>
      <c r="D95" s="510"/>
      <c r="E95" s="64">
        <v>0</v>
      </c>
      <c r="F95" s="54">
        <v>0</v>
      </c>
      <c r="G95" s="54">
        <v>0</v>
      </c>
      <c r="H95" s="54">
        <v>0</v>
      </c>
      <c r="I95" s="54">
        <v>0</v>
      </c>
      <c r="J95" s="59">
        <v>0</v>
      </c>
      <c r="K95" s="25"/>
      <c r="L95" s="188"/>
      <c r="N95" s="86">
        <v>3</v>
      </c>
      <c r="O95" s="94" t="e">
        <f t="shared" si="15"/>
        <v>#REF!</v>
      </c>
      <c r="P95" s="93" t="e">
        <f t="shared" si="12"/>
        <v>#REF!</v>
      </c>
      <c r="Q95" s="86">
        <v>3</v>
      </c>
      <c r="R95" s="94" t="e">
        <f t="shared" si="16"/>
        <v>#REF!</v>
      </c>
      <c r="S95" s="93" t="e">
        <f t="shared" si="13"/>
        <v>#REF!</v>
      </c>
      <c r="T95" s="86">
        <v>3</v>
      </c>
      <c r="U95" s="94" t="e">
        <f t="shared" si="17"/>
        <v>#REF!</v>
      </c>
      <c r="V95" s="93" t="e">
        <f t="shared" si="14"/>
        <v>#REF!</v>
      </c>
    </row>
    <row r="96" spans="1:23">
      <c r="A96" s="190"/>
      <c r="B96" s="24"/>
      <c r="C96" s="509" t="str">
        <f t="shared" si="11"/>
        <v>No aplica</v>
      </c>
      <c r="D96" s="510"/>
      <c r="E96" s="64">
        <v>0</v>
      </c>
      <c r="F96" s="54">
        <v>0</v>
      </c>
      <c r="G96" s="54">
        <v>0</v>
      </c>
      <c r="H96" s="54">
        <v>0</v>
      </c>
      <c r="I96" s="54">
        <v>0</v>
      </c>
      <c r="J96" s="59">
        <v>0</v>
      </c>
      <c r="K96" s="25"/>
      <c r="L96" s="188"/>
      <c r="N96" s="86">
        <v>4</v>
      </c>
      <c r="O96" s="94" t="e">
        <f t="shared" si="15"/>
        <v>#REF!</v>
      </c>
      <c r="P96" s="93" t="e">
        <f t="shared" si="12"/>
        <v>#REF!</v>
      </c>
      <c r="Q96" s="86">
        <v>4</v>
      </c>
      <c r="R96" s="94" t="e">
        <f t="shared" si="16"/>
        <v>#REF!</v>
      </c>
      <c r="S96" s="93" t="e">
        <f t="shared" si="13"/>
        <v>#REF!</v>
      </c>
      <c r="T96" s="86">
        <v>4</v>
      </c>
      <c r="U96" s="94" t="e">
        <f t="shared" si="17"/>
        <v>#REF!</v>
      </c>
      <c r="V96" s="93" t="e">
        <f t="shared" si="14"/>
        <v>#REF!</v>
      </c>
    </row>
    <row r="97" spans="1:24">
      <c r="A97" s="190"/>
      <c r="B97" s="24"/>
      <c r="C97" s="509" t="str">
        <f t="shared" si="11"/>
        <v>No aplica</v>
      </c>
      <c r="D97" s="510"/>
      <c r="E97" s="64">
        <v>0</v>
      </c>
      <c r="F97" s="54">
        <v>0</v>
      </c>
      <c r="G97" s="54">
        <v>0</v>
      </c>
      <c r="H97" s="54">
        <v>0</v>
      </c>
      <c r="I97" s="54">
        <v>0</v>
      </c>
      <c r="J97" s="59">
        <v>0</v>
      </c>
      <c r="K97" s="25"/>
      <c r="L97" s="188"/>
      <c r="N97" s="86">
        <v>5</v>
      </c>
      <c r="O97" s="94" t="e">
        <f t="shared" si="15"/>
        <v>#REF!</v>
      </c>
      <c r="P97" s="93" t="e">
        <f t="shared" si="12"/>
        <v>#REF!</v>
      </c>
      <c r="Q97" s="86">
        <v>5</v>
      </c>
      <c r="R97" s="94" t="e">
        <f t="shared" si="16"/>
        <v>#REF!</v>
      </c>
      <c r="S97" s="93" t="e">
        <f t="shared" si="13"/>
        <v>#REF!</v>
      </c>
      <c r="T97" s="86">
        <v>5</v>
      </c>
      <c r="U97" s="94" t="e">
        <f t="shared" si="17"/>
        <v>#REF!</v>
      </c>
      <c r="V97" s="93" t="e">
        <f t="shared" si="14"/>
        <v>#REF!</v>
      </c>
    </row>
    <row r="98" spans="1:24">
      <c r="A98" s="190"/>
      <c r="B98" s="24"/>
      <c r="C98" s="509" t="str">
        <f t="shared" si="11"/>
        <v>No aplica</v>
      </c>
      <c r="D98" s="510"/>
      <c r="E98" s="64">
        <v>0</v>
      </c>
      <c r="F98" s="54">
        <v>0</v>
      </c>
      <c r="G98" s="54">
        <v>0</v>
      </c>
      <c r="H98" s="54">
        <v>0</v>
      </c>
      <c r="I98" s="54">
        <v>0</v>
      </c>
      <c r="J98" s="59">
        <v>0</v>
      </c>
      <c r="K98" s="25"/>
      <c r="L98" s="188"/>
      <c r="N98" s="86">
        <v>6</v>
      </c>
      <c r="O98" s="94" t="e">
        <f t="shared" si="15"/>
        <v>#REF!</v>
      </c>
      <c r="P98" s="93" t="e">
        <f t="shared" si="12"/>
        <v>#REF!</v>
      </c>
      <c r="Q98" s="86">
        <v>6</v>
      </c>
      <c r="R98" s="94" t="e">
        <f t="shared" si="16"/>
        <v>#REF!</v>
      </c>
      <c r="S98" s="93" t="e">
        <f t="shared" si="13"/>
        <v>#REF!</v>
      </c>
      <c r="T98" s="86">
        <v>6</v>
      </c>
      <c r="U98" s="94" t="e">
        <f t="shared" si="17"/>
        <v>#REF!</v>
      </c>
      <c r="V98" s="93" t="e">
        <f t="shared" si="14"/>
        <v>#REF!</v>
      </c>
    </row>
    <row r="99" spans="1:24" ht="11.25" thickBot="1">
      <c r="A99" s="190"/>
      <c r="B99" s="24"/>
      <c r="C99" s="511" t="str">
        <f t="shared" si="11"/>
        <v>No aplica</v>
      </c>
      <c r="D99" s="512"/>
      <c r="E99" s="65">
        <v>0</v>
      </c>
      <c r="F99" s="61">
        <v>0</v>
      </c>
      <c r="G99" s="61">
        <v>0</v>
      </c>
      <c r="H99" s="61">
        <v>0</v>
      </c>
      <c r="I99" s="61">
        <v>0</v>
      </c>
      <c r="J99" s="62">
        <v>0</v>
      </c>
      <c r="K99" s="25"/>
      <c r="L99" s="188"/>
      <c r="N99" s="86">
        <v>7</v>
      </c>
      <c r="O99" s="94" t="e">
        <f t="shared" si="15"/>
        <v>#REF!</v>
      </c>
      <c r="P99" s="93" t="e">
        <f t="shared" si="12"/>
        <v>#REF!</v>
      </c>
      <c r="Q99" s="86">
        <v>7</v>
      </c>
      <c r="R99" s="94" t="e">
        <f t="shared" si="16"/>
        <v>#REF!</v>
      </c>
      <c r="S99" s="93" t="e">
        <f t="shared" si="13"/>
        <v>#REF!</v>
      </c>
      <c r="T99" s="86">
        <v>7</v>
      </c>
      <c r="U99" s="94" t="e">
        <f t="shared" si="17"/>
        <v>#REF!</v>
      </c>
      <c r="V99" s="93" t="e">
        <f t="shared" si="14"/>
        <v>#REF!</v>
      </c>
    </row>
    <row r="100" spans="1:24">
      <c r="A100" s="190"/>
      <c r="B100" s="24"/>
      <c r="C100" s="42"/>
      <c r="D100" s="35"/>
      <c r="E100" s="35"/>
      <c r="F100" s="2"/>
      <c r="G100" s="2"/>
      <c r="H100" s="2"/>
      <c r="I100" s="2"/>
      <c r="J100" s="2"/>
      <c r="K100" s="25"/>
      <c r="L100" s="188"/>
      <c r="N100" s="86">
        <v>8</v>
      </c>
      <c r="O100" s="94" t="e">
        <f t="shared" si="15"/>
        <v>#REF!</v>
      </c>
      <c r="P100" s="93" t="e">
        <f t="shared" si="12"/>
        <v>#REF!</v>
      </c>
      <c r="Q100" s="86">
        <v>8</v>
      </c>
      <c r="R100" s="94" t="e">
        <f t="shared" si="16"/>
        <v>#REF!</v>
      </c>
      <c r="S100" s="93" t="e">
        <f t="shared" si="13"/>
        <v>#REF!</v>
      </c>
      <c r="T100" s="86">
        <v>8</v>
      </c>
      <c r="U100" s="94" t="e">
        <f t="shared" si="17"/>
        <v>#REF!</v>
      </c>
      <c r="V100" s="93" t="e">
        <f t="shared" si="14"/>
        <v>#REF!</v>
      </c>
    </row>
    <row r="101" spans="1:24" ht="12.75">
      <c r="A101" s="190"/>
      <c r="B101" s="24"/>
      <c r="C101" s="68" t="s">
        <v>561</v>
      </c>
      <c r="D101" s="35"/>
      <c r="E101" s="35"/>
      <c r="F101" s="2"/>
      <c r="G101" s="2"/>
      <c r="H101" s="2"/>
      <c r="I101" s="2"/>
      <c r="J101" s="2"/>
      <c r="K101" s="25"/>
      <c r="L101" s="188"/>
      <c r="N101" s="86">
        <v>9</v>
      </c>
      <c r="O101" s="94" t="e">
        <f t="shared" si="15"/>
        <v>#REF!</v>
      </c>
      <c r="P101" s="93" t="e">
        <f t="shared" si="12"/>
        <v>#REF!</v>
      </c>
      <c r="Q101" s="86">
        <v>9</v>
      </c>
      <c r="R101" s="94" t="e">
        <f t="shared" si="16"/>
        <v>#REF!</v>
      </c>
      <c r="S101" s="93" t="e">
        <f t="shared" si="13"/>
        <v>#REF!</v>
      </c>
      <c r="T101" s="86">
        <v>9</v>
      </c>
      <c r="U101" s="94" t="e">
        <f t="shared" si="17"/>
        <v>#REF!</v>
      </c>
      <c r="V101" s="93" t="e">
        <f t="shared" si="14"/>
        <v>#REF!</v>
      </c>
    </row>
    <row r="102" spans="1:24" ht="14.25" customHeight="1">
      <c r="A102" s="190"/>
      <c r="B102" s="24"/>
      <c r="C102" s="521" t="s">
        <v>129</v>
      </c>
      <c r="D102" s="521"/>
      <c r="E102" s="521"/>
      <c r="F102" s="521"/>
      <c r="G102" s="2"/>
      <c r="H102" s="2"/>
      <c r="I102" s="2"/>
      <c r="J102" s="2"/>
      <c r="K102" s="25"/>
      <c r="L102" s="188"/>
      <c r="N102" s="86">
        <v>10</v>
      </c>
      <c r="O102" s="94" t="e">
        <f t="shared" si="15"/>
        <v>#REF!</v>
      </c>
      <c r="P102" s="93" t="e">
        <f t="shared" si="12"/>
        <v>#REF!</v>
      </c>
      <c r="Q102" s="86">
        <v>10</v>
      </c>
      <c r="R102" s="94" t="e">
        <f t="shared" si="16"/>
        <v>#REF!</v>
      </c>
      <c r="S102" s="93" t="e">
        <f t="shared" si="13"/>
        <v>#REF!</v>
      </c>
      <c r="T102" s="86">
        <v>10</v>
      </c>
      <c r="U102" s="94" t="e">
        <f t="shared" si="17"/>
        <v>#REF!</v>
      </c>
      <c r="V102" s="93" t="e">
        <f t="shared" si="14"/>
        <v>#REF!</v>
      </c>
    </row>
    <row r="103" spans="1:24" ht="16.5" customHeight="1" thickBot="1">
      <c r="A103" s="190"/>
      <c r="B103" s="24"/>
      <c r="C103" s="68"/>
      <c r="D103" s="35"/>
      <c r="E103" s="35"/>
      <c r="F103" s="16" t="s">
        <v>126</v>
      </c>
      <c r="G103" s="2"/>
      <c r="H103" s="2"/>
      <c r="I103" s="2"/>
      <c r="J103" s="2"/>
      <c r="K103" s="25"/>
      <c r="L103" s="188"/>
      <c r="M103" s="192">
        <v>0</v>
      </c>
      <c r="N103" s="86">
        <v>11</v>
      </c>
      <c r="O103" s="94" t="e">
        <f t="shared" si="15"/>
        <v>#REF!</v>
      </c>
      <c r="P103" s="93" t="e">
        <f t="shared" si="12"/>
        <v>#REF!</v>
      </c>
      <c r="Q103" s="86">
        <v>11</v>
      </c>
      <c r="R103" s="94" t="e">
        <f t="shared" si="16"/>
        <v>#REF!</v>
      </c>
      <c r="S103" s="93" t="e">
        <f t="shared" si="13"/>
        <v>#REF!</v>
      </c>
      <c r="T103" s="86">
        <v>11</v>
      </c>
      <c r="U103" s="94" t="e">
        <f t="shared" si="17"/>
        <v>#REF!</v>
      </c>
      <c r="V103" s="93" t="e">
        <f t="shared" si="14"/>
        <v>#REF!</v>
      </c>
    </row>
    <row r="104" spans="1:24" ht="16.5" customHeight="1">
      <c r="A104" s="190"/>
      <c r="B104" s="24"/>
      <c r="C104" s="570" t="s">
        <v>425</v>
      </c>
      <c r="D104" s="474" t="s">
        <v>572</v>
      </c>
      <c r="E104" s="354">
        <f>M103/100</f>
        <v>0</v>
      </c>
      <c r="F104" s="568"/>
      <c r="G104" s="2"/>
      <c r="H104" s="2"/>
      <c r="I104" s="2"/>
      <c r="J104" s="2"/>
      <c r="K104" s="25"/>
      <c r="L104" s="188"/>
      <c r="M104" s="192">
        <v>0</v>
      </c>
      <c r="N104" s="86">
        <v>12</v>
      </c>
      <c r="O104" s="94" t="e">
        <f t="shared" si="15"/>
        <v>#REF!</v>
      </c>
      <c r="P104" s="93" t="e">
        <f t="shared" si="12"/>
        <v>#REF!</v>
      </c>
      <c r="Q104" s="86">
        <v>12</v>
      </c>
      <c r="R104" s="94" t="e">
        <f t="shared" si="16"/>
        <v>#REF!</v>
      </c>
      <c r="S104" s="93" t="e">
        <f t="shared" si="13"/>
        <v>#REF!</v>
      </c>
      <c r="T104" s="86">
        <v>12</v>
      </c>
      <c r="U104" s="94" t="e">
        <f t="shared" si="17"/>
        <v>#REF!</v>
      </c>
      <c r="V104" s="93" t="e">
        <f t="shared" si="14"/>
        <v>#REF!</v>
      </c>
    </row>
    <row r="105" spans="1:24" ht="16.5" customHeight="1">
      <c r="A105" s="190"/>
      <c r="B105" s="24"/>
      <c r="C105" s="571"/>
      <c r="D105" s="475" t="s">
        <v>573</v>
      </c>
      <c r="E105" s="355">
        <f>M104/100</f>
        <v>0</v>
      </c>
      <c r="F105" s="569"/>
      <c r="G105" s="2"/>
      <c r="H105" s="2"/>
      <c r="I105" s="2"/>
      <c r="J105" s="2"/>
      <c r="K105" s="25"/>
      <c r="L105" s="188"/>
      <c r="M105" s="192">
        <v>0</v>
      </c>
      <c r="P105" s="93" t="e">
        <f>SUM(P93:P104)</f>
        <v>#REF!</v>
      </c>
      <c r="S105" s="93" t="e">
        <f>SUM(S93:S104)</f>
        <v>#REF!</v>
      </c>
      <c r="V105" s="93" t="e">
        <f>SUM(V93:V104)</f>
        <v>#REF!</v>
      </c>
    </row>
    <row r="106" spans="1:24" ht="16.5" customHeight="1" thickBot="1">
      <c r="A106" s="190"/>
      <c r="B106" s="24"/>
      <c r="C106" s="571"/>
      <c r="D106" s="475" t="s">
        <v>574</v>
      </c>
      <c r="E106" s="356">
        <f>M105/100</f>
        <v>0</v>
      </c>
      <c r="F106" s="575"/>
      <c r="G106" s="2"/>
      <c r="H106" s="2"/>
      <c r="I106" s="2"/>
      <c r="J106" s="2"/>
      <c r="K106" s="25"/>
      <c r="L106" s="18"/>
      <c r="M106" s="86">
        <v>0</v>
      </c>
    </row>
    <row r="107" spans="1:24" ht="16.5" customHeight="1" thickBot="1">
      <c r="A107" s="190"/>
      <c r="B107" s="24"/>
      <c r="C107" s="571"/>
      <c r="D107" s="475" t="s">
        <v>575</v>
      </c>
      <c r="E107" s="354">
        <f t="shared" ref="E107:E115" si="18">M106/100</f>
        <v>0</v>
      </c>
      <c r="F107" s="353">
        <f>P118</f>
        <v>0</v>
      </c>
      <c r="G107" s="2"/>
      <c r="H107" s="2"/>
      <c r="I107" s="2"/>
      <c r="J107" s="2"/>
      <c r="K107" s="25"/>
      <c r="L107" s="18"/>
      <c r="M107" s="86">
        <v>0</v>
      </c>
      <c r="N107" s="91">
        <f>M103/100</f>
        <v>0</v>
      </c>
      <c r="O107" s="86">
        <v>1</v>
      </c>
      <c r="P107" s="92">
        <f t="shared" ref="P107:P118" si="19">((1+P106)*(1+N107)-1)</f>
        <v>0</v>
      </c>
      <c r="Q107" s="91">
        <f>M107/100</f>
        <v>0</v>
      </c>
      <c r="R107" s="86">
        <v>13</v>
      </c>
      <c r="S107" s="92">
        <f>((1+Q106)*(1+Q107)-1)</f>
        <v>0</v>
      </c>
      <c r="T107" s="91">
        <f>M111/100</f>
        <v>0</v>
      </c>
      <c r="U107" s="86">
        <v>25</v>
      </c>
      <c r="V107" s="92">
        <f>((1+T106)*(1+T107)-1)</f>
        <v>0</v>
      </c>
      <c r="W107" s="196">
        <v>0</v>
      </c>
      <c r="X107" s="86">
        <v>0</v>
      </c>
    </row>
    <row r="108" spans="1:24" ht="16.5" customHeight="1">
      <c r="A108" s="190"/>
      <c r="B108" s="24"/>
      <c r="C108" s="571" t="s">
        <v>426</v>
      </c>
      <c r="D108" s="474" t="s">
        <v>572</v>
      </c>
      <c r="E108" s="355">
        <f t="shared" si="18"/>
        <v>0</v>
      </c>
      <c r="F108" s="569"/>
      <c r="G108" s="2"/>
      <c r="H108" s="2"/>
      <c r="I108" s="2"/>
      <c r="J108" s="2"/>
      <c r="K108" s="25"/>
      <c r="L108" s="18"/>
      <c r="M108" s="86">
        <v>0</v>
      </c>
      <c r="N108" s="91">
        <f>N107</f>
        <v>0</v>
      </c>
      <c r="O108" s="86">
        <v>2</v>
      </c>
      <c r="P108" s="92">
        <f t="shared" si="19"/>
        <v>0</v>
      </c>
      <c r="Q108" s="91">
        <f>Q107</f>
        <v>0</v>
      </c>
      <c r="R108" s="86">
        <v>14</v>
      </c>
      <c r="S108" s="92">
        <f t="shared" ref="S108:S118" si="20">((1+S107)*(1+Q108)-1)</f>
        <v>0</v>
      </c>
      <c r="T108" s="91">
        <f>T107</f>
        <v>0</v>
      </c>
      <c r="U108" s="86">
        <v>26</v>
      </c>
      <c r="V108" s="92">
        <f t="shared" ref="V108:V118" si="21">((1+V107)*(1+T108)-1)</f>
        <v>0</v>
      </c>
      <c r="W108" s="196">
        <f>P118</f>
        <v>0</v>
      </c>
      <c r="X108" s="86">
        <v>1</v>
      </c>
    </row>
    <row r="109" spans="1:24" ht="16.5" customHeight="1" thickBot="1">
      <c r="A109" s="190"/>
      <c r="B109" s="24"/>
      <c r="C109" s="572"/>
      <c r="D109" s="475" t="s">
        <v>573</v>
      </c>
      <c r="E109" s="356">
        <f t="shared" si="18"/>
        <v>0</v>
      </c>
      <c r="F109" s="569"/>
      <c r="G109" s="2"/>
      <c r="H109" s="2"/>
      <c r="I109" s="2"/>
      <c r="J109" s="2"/>
      <c r="K109" s="25"/>
      <c r="L109" s="18"/>
      <c r="M109" s="86">
        <v>0</v>
      </c>
      <c r="N109" s="91">
        <f>N108</f>
        <v>0</v>
      </c>
      <c r="O109" s="86">
        <v>3</v>
      </c>
      <c r="P109" s="92">
        <f t="shared" si="19"/>
        <v>0</v>
      </c>
      <c r="Q109" s="91">
        <f>Q108</f>
        <v>0</v>
      </c>
      <c r="R109" s="86">
        <v>15</v>
      </c>
      <c r="S109" s="92">
        <f t="shared" si="20"/>
        <v>0</v>
      </c>
      <c r="T109" s="91">
        <f>T108</f>
        <v>0</v>
      </c>
      <c r="U109" s="86">
        <v>27</v>
      </c>
      <c r="V109" s="92">
        <f t="shared" si="21"/>
        <v>0</v>
      </c>
      <c r="W109" s="196">
        <f>S118</f>
        <v>0</v>
      </c>
      <c r="X109" s="86">
        <v>2</v>
      </c>
    </row>
    <row r="110" spans="1:24" ht="16.5" customHeight="1" thickBot="1">
      <c r="A110" s="33"/>
      <c r="B110" s="24"/>
      <c r="C110" s="572"/>
      <c r="D110" s="475" t="s">
        <v>574</v>
      </c>
      <c r="E110" s="354">
        <f t="shared" si="18"/>
        <v>0</v>
      </c>
      <c r="F110" s="569"/>
      <c r="G110" s="2"/>
      <c r="H110" s="2"/>
      <c r="I110" s="2"/>
      <c r="J110" s="2"/>
      <c r="K110" s="25"/>
      <c r="L110" s="18"/>
      <c r="M110" s="86">
        <v>0</v>
      </c>
      <c r="N110" s="91">
        <f>M104/100</f>
        <v>0</v>
      </c>
      <c r="O110" s="86">
        <v>4</v>
      </c>
      <c r="P110" s="92">
        <f t="shared" si="19"/>
        <v>0</v>
      </c>
      <c r="Q110" s="91">
        <f>M108/100</f>
        <v>0</v>
      </c>
      <c r="R110" s="86">
        <v>16</v>
      </c>
      <c r="S110" s="92">
        <f t="shared" si="20"/>
        <v>0</v>
      </c>
      <c r="T110" s="91">
        <f>M112/100</f>
        <v>0</v>
      </c>
      <c r="U110" s="86">
        <v>28</v>
      </c>
      <c r="V110" s="92">
        <f t="shared" si="21"/>
        <v>0</v>
      </c>
      <c r="W110" s="196">
        <f>V118</f>
        <v>0</v>
      </c>
      <c r="X110" s="86">
        <v>3</v>
      </c>
    </row>
    <row r="111" spans="1:24" ht="16.5" customHeight="1" thickBot="1">
      <c r="A111" s="33"/>
      <c r="B111" s="24"/>
      <c r="C111" s="572"/>
      <c r="D111" s="475" t="s">
        <v>575</v>
      </c>
      <c r="E111" s="355">
        <f t="shared" si="18"/>
        <v>0</v>
      </c>
      <c r="F111" s="353">
        <f>S118</f>
        <v>0</v>
      </c>
      <c r="G111" s="2"/>
      <c r="H111" s="2"/>
      <c r="I111" s="2"/>
      <c r="J111" s="2"/>
      <c r="K111" s="25"/>
      <c r="L111" s="18"/>
      <c r="M111" s="86">
        <v>0</v>
      </c>
      <c r="N111" s="91">
        <f>M104/100</f>
        <v>0</v>
      </c>
      <c r="O111" s="86">
        <v>5</v>
      </c>
      <c r="P111" s="92">
        <f t="shared" si="19"/>
        <v>0</v>
      </c>
      <c r="Q111" s="91">
        <f>Q110</f>
        <v>0</v>
      </c>
      <c r="R111" s="86">
        <v>17</v>
      </c>
      <c r="S111" s="92">
        <f t="shared" si="20"/>
        <v>0</v>
      </c>
      <c r="T111" s="91">
        <f>T110</f>
        <v>0</v>
      </c>
      <c r="U111" s="86">
        <v>29</v>
      </c>
      <c r="V111" s="92">
        <f t="shared" si="21"/>
        <v>0</v>
      </c>
      <c r="W111" s="196">
        <f>W110/2</f>
        <v>0</v>
      </c>
      <c r="X111" s="86">
        <v>4</v>
      </c>
    </row>
    <row r="112" spans="1:24" ht="16.5" customHeight="1" thickBot="1">
      <c r="A112" s="33"/>
      <c r="B112" s="24"/>
      <c r="C112" s="573" t="s">
        <v>427</v>
      </c>
      <c r="D112" s="474" t="s">
        <v>572</v>
      </c>
      <c r="E112" s="356">
        <f t="shared" si="18"/>
        <v>0</v>
      </c>
      <c r="F112" s="569"/>
      <c r="G112" s="2"/>
      <c r="H112" s="2"/>
      <c r="I112" s="2"/>
      <c r="J112" s="2"/>
      <c r="K112" s="25"/>
      <c r="L112" s="18"/>
      <c r="M112" s="86">
        <v>0</v>
      </c>
      <c r="N112" s="91">
        <f>N111</f>
        <v>0</v>
      </c>
      <c r="O112" s="86">
        <v>6</v>
      </c>
      <c r="P112" s="92">
        <f t="shared" si="19"/>
        <v>0</v>
      </c>
      <c r="Q112" s="91">
        <f>Q111</f>
        <v>0</v>
      </c>
      <c r="R112" s="86">
        <v>18</v>
      </c>
      <c r="S112" s="92">
        <f t="shared" si="20"/>
        <v>0</v>
      </c>
      <c r="T112" s="91">
        <f>T111</f>
        <v>0</v>
      </c>
      <c r="U112" s="86">
        <v>30</v>
      </c>
      <c r="V112" s="92">
        <f t="shared" si="21"/>
        <v>0</v>
      </c>
      <c r="W112" s="196">
        <f>W111/2</f>
        <v>0</v>
      </c>
      <c r="X112" s="86">
        <v>5</v>
      </c>
    </row>
    <row r="113" spans="1:24" ht="16.5" customHeight="1">
      <c r="A113" s="33"/>
      <c r="B113" s="24"/>
      <c r="C113" s="572"/>
      <c r="D113" s="475" t="s">
        <v>573</v>
      </c>
      <c r="E113" s="354">
        <f t="shared" si="18"/>
        <v>0</v>
      </c>
      <c r="F113" s="569"/>
      <c r="G113" s="2"/>
      <c r="H113" s="2"/>
      <c r="I113" s="2"/>
      <c r="J113" s="2"/>
      <c r="K113" s="25"/>
      <c r="L113" s="18"/>
      <c r="M113" s="86">
        <v>0</v>
      </c>
      <c r="N113" s="91">
        <f>M105/100</f>
        <v>0</v>
      </c>
      <c r="O113" s="86">
        <v>7</v>
      </c>
      <c r="P113" s="92">
        <f t="shared" si="19"/>
        <v>0</v>
      </c>
      <c r="Q113" s="91">
        <f>M109/100</f>
        <v>0</v>
      </c>
      <c r="R113" s="86">
        <v>19</v>
      </c>
      <c r="S113" s="92">
        <f t="shared" si="20"/>
        <v>0</v>
      </c>
      <c r="T113" s="91">
        <f>M113/100</f>
        <v>0</v>
      </c>
      <c r="U113" s="86">
        <v>31</v>
      </c>
      <c r="V113" s="92">
        <f t="shared" si="21"/>
        <v>0</v>
      </c>
      <c r="W113" s="196">
        <f>W112</f>
        <v>0</v>
      </c>
      <c r="X113" s="86">
        <v>6</v>
      </c>
    </row>
    <row r="114" spans="1:24" ht="16.5" customHeight="1" thickBot="1">
      <c r="A114" s="33"/>
      <c r="B114" s="24"/>
      <c r="C114" s="572"/>
      <c r="D114" s="475" t="s">
        <v>574</v>
      </c>
      <c r="E114" s="355">
        <f t="shared" si="18"/>
        <v>0</v>
      </c>
      <c r="F114" s="569"/>
      <c r="G114" s="2"/>
      <c r="H114" s="2"/>
      <c r="I114" s="2"/>
      <c r="J114" s="2"/>
      <c r="K114" s="25"/>
      <c r="L114" s="18"/>
      <c r="M114" s="86">
        <v>0</v>
      </c>
      <c r="N114" s="91">
        <f>N113</f>
        <v>0</v>
      </c>
      <c r="O114" s="86">
        <v>8</v>
      </c>
      <c r="P114" s="92">
        <f t="shared" si="19"/>
        <v>0</v>
      </c>
      <c r="Q114" s="91">
        <f>Q113</f>
        <v>0</v>
      </c>
      <c r="R114" s="86">
        <v>20</v>
      </c>
      <c r="S114" s="92">
        <f t="shared" si="20"/>
        <v>0</v>
      </c>
      <c r="T114" s="91">
        <f>T113</f>
        <v>0</v>
      </c>
      <c r="U114" s="86">
        <v>32</v>
      </c>
      <c r="V114" s="92">
        <f t="shared" si="21"/>
        <v>0</v>
      </c>
      <c r="W114" s="196">
        <f>W113</f>
        <v>0</v>
      </c>
      <c r="X114" s="86">
        <v>7</v>
      </c>
    </row>
    <row r="115" spans="1:24" ht="16.5" customHeight="1" thickBot="1">
      <c r="A115" s="33"/>
      <c r="B115" s="24"/>
      <c r="C115" s="574"/>
      <c r="D115" s="475" t="s">
        <v>575</v>
      </c>
      <c r="E115" s="356">
        <f t="shared" si="18"/>
        <v>0</v>
      </c>
      <c r="F115" s="353">
        <f>V118</f>
        <v>0</v>
      </c>
      <c r="G115" s="2"/>
      <c r="H115" s="2"/>
      <c r="I115" s="2"/>
      <c r="J115" s="2"/>
      <c r="K115" s="25"/>
      <c r="L115" s="18"/>
      <c r="M115" s="86"/>
      <c r="N115" s="91">
        <f>M105/100</f>
        <v>0</v>
      </c>
      <c r="O115" s="86">
        <v>9</v>
      </c>
      <c r="P115" s="92">
        <f t="shared" si="19"/>
        <v>0</v>
      </c>
      <c r="Q115" s="91">
        <f>Q114</f>
        <v>0</v>
      </c>
      <c r="R115" s="86">
        <v>21</v>
      </c>
      <c r="S115" s="92">
        <f t="shared" si="20"/>
        <v>0</v>
      </c>
      <c r="T115" s="91">
        <f>T114</f>
        <v>0</v>
      </c>
      <c r="U115" s="86">
        <v>33</v>
      </c>
      <c r="V115" s="92">
        <f t="shared" si="21"/>
        <v>0</v>
      </c>
      <c r="W115" s="196">
        <f>W114</f>
        <v>0</v>
      </c>
      <c r="X115" s="86">
        <v>8</v>
      </c>
    </row>
    <row r="116" spans="1:24" ht="17.25" customHeight="1">
      <c r="A116" s="33"/>
      <c r="B116" s="24"/>
      <c r="C116" s="352"/>
      <c r="D116" s="49"/>
      <c r="E116" s="49"/>
      <c r="F116" s="49"/>
      <c r="G116" s="2"/>
      <c r="H116" s="2"/>
      <c r="I116" s="2"/>
      <c r="J116" s="2"/>
      <c r="K116" s="25"/>
      <c r="L116" s="18"/>
      <c r="M116" s="86"/>
      <c r="N116" s="91">
        <f>M106/100</f>
        <v>0</v>
      </c>
      <c r="O116" s="86">
        <v>10</v>
      </c>
      <c r="P116" s="92">
        <f t="shared" si="19"/>
        <v>0</v>
      </c>
      <c r="Q116" s="91">
        <f>M110/100</f>
        <v>0</v>
      </c>
      <c r="R116" s="86">
        <v>22</v>
      </c>
      <c r="S116" s="92">
        <f t="shared" si="20"/>
        <v>0</v>
      </c>
      <c r="T116" s="91">
        <f>M114/100</f>
        <v>0</v>
      </c>
      <c r="U116" s="86">
        <v>34</v>
      </c>
      <c r="V116" s="92">
        <f t="shared" si="21"/>
        <v>0</v>
      </c>
    </row>
    <row r="117" spans="1:24">
      <c r="A117" s="33"/>
      <c r="B117" s="82"/>
      <c r="C117" s="2"/>
      <c r="D117" s="2"/>
      <c r="E117" s="2"/>
      <c r="F117" s="2"/>
      <c r="G117" s="2"/>
      <c r="H117" s="2"/>
      <c r="I117" s="2"/>
      <c r="J117" s="2"/>
      <c r="K117" s="25"/>
      <c r="L117" s="18"/>
      <c r="M117" s="86"/>
      <c r="N117" s="91">
        <f>N116</f>
        <v>0</v>
      </c>
      <c r="O117" s="86">
        <v>11</v>
      </c>
      <c r="P117" s="92">
        <f t="shared" si="19"/>
        <v>0</v>
      </c>
      <c r="Q117" s="91">
        <f>Q116</f>
        <v>0</v>
      </c>
      <c r="R117" s="86">
        <v>23</v>
      </c>
      <c r="S117" s="92">
        <f t="shared" si="20"/>
        <v>0</v>
      </c>
      <c r="T117" s="91">
        <f>T116</f>
        <v>0</v>
      </c>
      <c r="U117" s="86">
        <v>35</v>
      </c>
      <c r="V117" s="92">
        <f t="shared" si="21"/>
        <v>0</v>
      </c>
    </row>
    <row r="118" spans="1:24" ht="15">
      <c r="A118" s="33"/>
      <c r="B118" s="82"/>
      <c r="C118" s="521" t="s">
        <v>130</v>
      </c>
      <c r="D118" s="521"/>
      <c r="E118" s="521"/>
      <c r="F118" s="521"/>
      <c r="G118" s="2"/>
      <c r="H118" s="2"/>
      <c r="I118" s="2"/>
      <c r="J118" s="2"/>
      <c r="K118" s="25"/>
      <c r="L118" s="18"/>
      <c r="M118" s="86"/>
      <c r="N118" s="91">
        <f>N117</f>
        <v>0</v>
      </c>
      <c r="O118" s="86">
        <v>12</v>
      </c>
      <c r="P118" s="92">
        <f t="shared" si="19"/>
        <v>0</v>
      </c>
      <c r="Q118" s="91">
        <f>Q117</f>
        <v>0</v>
      </c>
      <c r="R118" s="86">
        <v>24</v>
      </c>
      <c r="S118" s="92">
        <f t="shared" si="20"/>
        <v>0</v>
      </c>
      <c r="T118" s="91">
        <f>T117</f>
        <v>0</v>
      </c>
      <c r="U118" s="86">
        <v>36</v>
      </c>
      <c r="V118" s="92">
        <f t="shared" si="21"/>
        <v>0</v>
      </c>
    </row>
    <row r="119" spans="1:24">
      <c r="A119" s="33"/>
      <c r="B119" s="82"/>
      <c r="C119" s="2"/>
      <c r="D119" s="2"/>
      <c r="E119" s="2"/>
      <c r="F119" s="2"/>
      <c r="G119" s="2"/>
      <c r="H119" s="2"/>
      <c r="I119" s="2"/>
      <c r="J119" s="2"/>
      <c r="K119" s="25"/>
      <c r="L119" s="18"/>
      <c r="M119" s="86"/>
    </row>
    <row r="120" spans="1:24" ht="13.5" thickBot="1">
      <c r="A120" s="33"/>
      <c r="B120" s="82"/>
      <c r="C120" s="68"/>
      <c r="D120" s="35"/>
      <c r="E120" s="35"/>
      <c r="F120" s="16" t="s">
        <v>126</v>
      </c>
      <c r="G120" s="2"/>
      <c r="H120" s="2"/>
      <c r="I120" s="2"/>
      <c r="J120" s="2"/>
      <c r="K120" s="25"/>
      <c r="L120" s="18"/>
      <c r="M120" s="86"/>
    </row>
    <row r="121" spans="1:24" ht="16.5" customHeight="1" thickBot="1">
      <c r="A121" s="33"/>
      <c r="B121" s="82"/>
      <c r="C121" s="558" t="s">
        <v>425</v>
      </c>
      <c r="D121" s="474" t="s">
        <v>572</v>
      </c>
      <c r="E121" s="354">
        <f>IF($O$17&gt;2,M121/100,0)</f>
        <v>0</v>
      </c>
      <c r="F121" s="568"/>
      <c r="G121" s="2"/>
      <c r="H121" s="2"/>
      <c r="I121" s="2"/>
      <c r="J121" s="2"/>
      <c r="K121" s="25"/>
      <c r="L121" s="18"/>
      <c r="M121" s="86">
        <v>0</v>
      </c>
      <c r="N121" s="91">
        <f>M121/100</f>
        <v>0</v>
      </c>
      <c r="O121" s="86">
        <v>1</v>
      </c>
      <c r="P121" s="92">
        <f>((1+P119)*(1+N121)-1)</f>
        <v>0</v>
      </c>
      <c r="Q121" s="91">
        <f>M125/100</f>
        <v>0</v>
      </c>
      <c r="R121" s="86">
        <v>13</v>
      </c>
      <c r="S121" s="92">
        <f>((1+Q120)*(1+Q121)-1)</f>
        <v>0</v>
      </c>
      <c r="T121" s="91">
        <f>M129/100</f>
        <v>0</v>
      </c>
      <c r="U121" s="86">
        <v>25</v>
      </c>
      <c r="V121" s="92">
        <f>((1+T120)*(1+T121)-1)</f>
        <v>0</v>
      </c>
      <c r="W121" s="196">
        <v>0</v>
      </c>
    </row>
    <row r="122" spans="1:24" ht="16.5" customHeight="1" thickBot="1">
      <c r="A122" s="33"/>
      <c r="B122" s="82"/>
      <c r="C122" s="523"/>
      <c r="D122" s="475" t="s">
        <v>573</v>
      </c>
      <c r="E122" s="354">
        <f t="shared" ref="E122:E132" si="22">IF($O$17&gt;2,M122/100,0)</f>
        <v>0</v>
      </c>
      <c r="F122" s="569"/>
      <c r="G122" s="2"/>
      <c r="H122" s="2"/>
      <c r="I122" s="2"/>
      <c r="J122" s="2"/>
      <c r="K122" s="25"/>
      <c r="L122" s="18"/>
      <c r="M122" s="86">
        <v>0</v>
      </c>
      <c r="N122" s="91">
        <f>N121</f>
        <v>0</v>
      </c>
      <c r="O122" s="86">
        <v>2</v>
      </c>
      <c r="P122" s="92">
        <f t="shared" ref="P122:P132" si="23">((1+P121)*(1+N122)-1)</f>
        <v>0</v>
      </c>
      <c r="Q122" s="91">
        <f>Q121</f>
        <v>0</v>
      </c>
      <c r="R122" s="86">
        <v>14</v>
      </c>
      <c r="S122" s="92">
        <f t="shared" ref="S122:S132" si="24">((1+S121)*(1+Q122)-1)</f>
        <v>0</v>
      </c>
      <c r="T122" s="91">
        <f>T121</f>
        <v>0</v>
      </c>
      <c r="U122" s="86">
        <v>26</v>
      </c>
      <c r="V122" s="92">
        <f t="shared" ref="V122:V132" si="25">((1+V121)*(1+T122)-1)</f>
        <v>0</v>
      </c>
      <c r="W122" s="196">
        <f>P132</f>
        <v>0</v>
      </c>
    </row>
    <row r="123" spans="1:24" ht="16.5" customHeight="1" thickBot="1">
      <c r="A123" s="33"/>
      <c r="B123" s="82"/>
      <c r="C123" s="523"/>
      <c r="D123" s="475" t="s">
        <v>574</v>
      </c>
      <c r="E123" s="354">
        <f t="shared" si="22"/>
        <v>0</v>
      </c>
      <c r="F123" s="569"/>
      <c r="G123" s="2"/>
      <c r="H123" s="2"/>
      <c r="I123" s="2"/>
      <c r="J123" s="2"/>
      <c r="K123" s="25"/>
      <c r="L123" s="18"/>
      <c r="M123" s="86">
        <v>0</v>
      </c>
      <c r="N123" s="91">
        <f>N122</f>
        <v>0</v>
      </c>
      <c r="O123" s="86">
        <v>3</v>
      </c>
      <c r="P123" s="92">
        <f t="shared" si="23"/>
        <v>0</v>
      </c>
      <c r="Q123" s="91">
        <f>Q122</f>
        <v>0</v>
      </c>
      <c r="R123" s="86">
        <v>15</v>
      </c>
      <c r="S123" s="92">
        <f t="shared" si="24"/>
        <v>0</v>
      </c>
      <c r="T123" s="91">
        <f>T122</f>
        <v>0</v>
      </c>
      <c r="U123" s="86">
        <v>27</v>
      </c>
      <c r="V123" s="92">
        <f t="shared" si="25"/>
        <v>0</v>
      </c>
      <c r="W123" s="196">
        <f>S132</f>
        <v>0</v>
      </c>
    </row>
    <row r="124" spans="1:24" ht="16.5" customHeight="1" thickBot="1">
      <c r="A124" s="33"/>
      <c r="B124" s="82"/>
      <c r="C124" s="559"/>
      <c r="D124" s="475" t="s">
        <v>575</v>
      </c>
      <c r="E124" s="354">
        <f t="shared" si="22"/>
        <v>0</v>
      </c>
      <c r="F124" s="353">
        <f>P132</f>
        <v>0</v>
      </c>
      <c r="G124" s="2"/>
      <c r="H124" s="2"/>
      <c r="I124" s="2"/>
      <c r="J124" s="2"/>
      <c r="K124" s="25"/>
      <c r="L124" s="18"/>
      <c r="M124" s="86">
        <v>0</v>
      </c>
      <c r="N124" s="91">
        <f>M122/100</f>
        <v>0</v>
      </c>
      <c r="O124" s="86">
        <v>4</v>
      </c>
      <c r="P124" s="92">
        <f t="shared" si="23"/>
        <v>0</v>
      </c>
      <c r="Q124" s="91">
        <f>M126/100</f>
        <v>0</v>
      </c>
      <c r="R124" s="86">
        <v>16</v>
      </c>
      <c r="S124" s="92">
        <f t="shared" si="24"/>
        <v>0</v>
      </c>
      <c r="T124" s="91">
        <f>M130/100</f>
        <v>0</v>
      </c>
      <c r="U124" s="86">
        <v>28</v>
      </c>
      <c r="V124" s="92">
        <f t="shared" si="25"/>
        <v>0</v>
      </c>
      <c r="W124" s="196">
        <f>V132</f>
        <v>0</v>
      </c>
    </row>
    <row r="125" spans="1:24" ht="16.5" customHeight="1" thickBot="1">
      <c r="A125" s="33"/>
      <c r="B125" s="82"/>
      <c r="C125" s="522" t="s">
        <v>426</v>
      </c>
      <c r="D125" s="474" t="s">
        <v>572</v>
      </c>
      <c r="E125" s="354">
        <f t="shared" si="22"/>
        <v>0</v>
      </c>
      <c r="F125" s="569"/>
      <c r="G125" s="2"/>
      <c r="H125" s="2"/>
      <c r="I125" s="2"/>
      <c r="J125" s="2"/>
      <c r="K125" s="25"/>
      <c r="L125" s="18"/>
      <c r="M125" s="86">
        <v>0</v>
      </c>
      <c r="N125" s="91">
        <f>N124</f>
        <v>0</v>
      </c>
      <c r="O125" s="86">
        <v>5</v>
      </c>
      <c r="P125" s="92">
        <f t="shared" si="23"/>
        <v>0</v>
      </c>
      <c r="Q125" s="91">
        <f>Q124</f>
        <v>0</v>
      </c>
      <c r="R125" s="86">
        <v>17</v>
      </c>
      <c r="S125" s="92">
        <f t="shared" si="24"/>
        <v>0</v>
      </c>
      <c r="T125" s="91">
        <f>T124</f>
        <v>0</v>
      </c>
      <c r="U125" s="86">
        <v>29</v>
      </c>
      <c r="V125" s="92">
        <f t="shared" si="25"/>
        <v>0</v>
      </c>
      <c r="W125" s="196">
        <f>W124/2</f>
        <v>0</v>
      </c>
    </row>
    <row r="126" spans="1:24" ht="16.5" customHeight="1" thickBot="1">
      <c r="A126" s="33"/>
      <c r="B126" s="82"/>
      <c r="C126" s="560"/>
      <c r="D126" s="475" t="s">
        <v>573</v>
      </c>
      <c r="E126" s="354">
        <f t="shared" si="22"/>
        <v>0</v>
      </c>
      <c r="F126" s="569"/>
      <c r="G126" s="2"/>
      <c r="H126" s="2"/>
      <c r="I126" s="2"/>
      <c r="J126" s="2"/>
      <c r="K126" s="25"/>
      <c r="L126" s="18"/>
      <c r="M126" s="86">
        <v>0</v>
      </c>
      <c r="N126" s="91">
        <f>N125</f>
        <v>0</v>
      </c>
      <c r="O126" s="86">
        <v>6</v>
      </c>
      <c r="P126" s="92">
        <f t="shared" si="23"/>
        <v>0</v>
      </c>
      <c r="Q126" s="91">
        <f>Q125</f>
        <v>0</v>
      </c>
      <c r="R126" s="86">
        <v>18</v>
      </c>
      <c r="S126" s="92">
        <f t="shared" si="24"/>
        <v>0</v>
      </c>
      <c r="T126" s="91">
        <f>T125</f>
        <v>0</v>
      </c>
      <c r="U126" s="86">
        <v>30</v>
      </c>
      <c r="V126" s="92">
        <f t="shared" si="25"/>
        <v>0</v>
      </c>
      <c r="W126" s="196">
        <f>W125/2</f>
        <v>0</v>
      </c>
    </row>
    <row r="127" spans="1:24" ht="16.5" customHeight="1" thickBot="1">
      <c r="A127" s="33"/>
      <c r="B127" s="82"/>
      <c r="C127" s="560"/>
      <c r="D127" s="475" t="s">
        <v>574</v>
      </c>
      <c r="E127" s="354">
        <f t="shared" si="22"/>
        <v>0</v>
      </c>
      <c r="F127" s="569"/>
      <c r="G127" s="2"/>
      <c r="H127" s="2"/>
      <c r="I127" s="2"/>
      <c r="J127" s="2"/>
      <c r="K127" s="25"/>
      <c r="L127" s="18"/>
      <c r="M127" s="86">
        <v>0</v>
      </c>
      <c r="N127" s="91">
        <f>M123/100</f>
        <v>0</v>
      </c>
      <c r="O127" s="86">
        <v>7</v>
      </c>
      <c r="P127" s="92">
        <f t="shared" si="23"/>
        <v>0</v>
      </c>
      <c r="Q127" s="91">
        <f>M127/100</f>
        <v>0</v>
      </c>
      <c r="R127" s="86">
        <v>19</v>
      </c>
      <c r="S127" s="92">
        <f t="shared" si="24"/>
        <v>0</v>
      </c>
      <c r="T127" s="91">
        <f>M131/100</f>
        <v>0</v>
      </c>
      <c r="U127" s="86">
        <v>31</v>
      </c>
      <c r="V127" s="92">
        <f t="shared" si="25"/>
        <v>0</v>
      </c>
      <c r="W127" s="196">
        <f>W126</f>
        <v>0</v>
      </c>
    </row>
    <row r="128" spans="1:24" ht="16.5" customHeight="1" thickBot="1">
      <c r="A128" s="33"/>
      <c r="B128" s="82"/>
      <c r="C128" s="561"/>
      <c r="D128" s="475" t="s">
        <v>575</v>
      </c>
      <c r="E128" s="354">
        <f t="shared" si="22"/>
        <v>0</v>
      </c>
      <c r="F128" s="353">
        <f>S132</f>
        <v>0</v>
      </c>
      <c r="G128" s="2"/>
      <c r="H128" s="2"/>
      <c r="I128" s="2"/>
      <c r="J128" s="2"/>
      <c r="K128" s="25"/>
      <c r="L128" s="18"/>
      <c r="M128" s="86">
        <v>0</v>
      </c>
      <c r="N128" s="91">
        <f>N127</f>
        <v>0</v>
      </c>
      <c r="O128" s="86">
        <v>8</v>
      </c>
      <c r="P128" s="92">
        <f t="shared" si="23"/>
        <v>0</v>
      </c>
      <c r="Q128" s="91">
        <f>Q127</f>
        <v>0</v>
      </c>
      <c r="R128" s="86">
        <v>20</v>
      </c>
      <c r="S128" s="92">
        <f t="shared" si="24"/>
        <v>0</v>
      </c>
      <c r="T128" s="91">
        <f>T127</f>
        <v>0</v>
      </c>
      <c r="U128" s="86">
        <v>32</v>
      </c>
      <c r="V128" s="92">
        <f t="shared" si="25"/>
        <v>0</v>
      </c>
      <c r="W128" s="196">
        <f>W127</f>
        <v>0</v>
      </c>
    </row>
    <row r="129" spans="1:23" ht="16.5" customHeight="1" thickBot="1">
      <c r="A129" s="33"/>
      <c r="B129" s="82"/>
      <c r="C129" s="522" t="s">
        <v>427</v>
      </c>
      <c r="D129" s="474" t="s">
        <v>572</v>
      </c>
      <c r="E129" s="354">
        <f t="shared" si="22"/>
        <v>0</v>
      </c>
      <c r="F129" s="569"/>
      <c r="G129" s="2"/>
      <c r="H129" s="2"/>
      <c r="I129" s="2"/>
      <c r="J129" s="2"/>
      <c r="K129" s="25"/>
      <c r="L129" s="18"/>
      <c r="M129" s="86">
        <v>0</v>
      </c>
      <c r="N129" s="91">
        <f>N128</f>
        <v>0</v>
      </c>
      <c r="O129" s="86">
        <v>9</v>
      </c>
      <c r="P129" s="92">
        <f t="shared" si="23"/>
        <v>0</v>
      </c>
      <c r="Q129" s="91">
        <f>Q128</f>
        <v>0</v>
      </c>
      <c r="R129" s="86">
        <v>21</v>
      </c>
      <c r="S129" s="92">
        <f t="shared" si="24"/>
        <v>0</v>
      </c>
      <c r="T129" s="91">
        <f>T128</f>
        <v>0</v>
      </c>
      <c r="U129" s="86">
        <v>33</v>
      </c>
      <c r="V129" s="92">
        <f t="shared" si="25"/>
        <v>0</v>
      </c>
      <c r="W129" s="196">
        <f>W128</f>
        <v>0</v>
      </c>
    </row>
    <row r="130" spans="1:23" ht="16.5" customHeight="1" thickBot="1">
      <c r="A130" s="33"/>
      <c r="B130" s="82"/>
      <c r="C130" s="523"/>
      <c r="D130" s="475" t="s">
        <v>573</v>
      </c>
      <c r="E130" s="354">
        <f t="shared" si="22"/>
        <v>0</v>
      </c>
      <c r="F130" s="569"/>
      <c r="G130" s="2"/>
      <c r="H130" s="2"/>
      <c r="I130" s="2"/>
      <c r="J130" s="2"/>
      <c r="K130" s="25"/>
      <c r="L130" s="18"/>
      <c r="M130" s="86">
        <v>0</v>
      </c>
      <c r="N130" s="91">
        <f>M124/100</f>
        <v>0</v>
      </c>
      <c r="O130" s="86">
        <v>10</v>
      </c>
      <c r="P130" s="92">
        <f t="shared" si="23"/>
        <v>0</v>
      </c>
      <c r="Q130" s="91">
        <f>M128/100</f>
        <v>0</v>
      </c>
      <c r="R130" s="86">
        <v>22</v>
      </c>
      <c r="S130" s="92">
        <f t="shared" si="24"/>
        <v>0</v>
      </c>
      <c r="T130" s="91">
        <f>M132/100</f>
        <v>0</v>
      </c>
      <c r="U130" s="86">
        <v>34</v>
      </c>
      <c r="V130" s="92">
        <f t="shared" si="25"/>
        <v>0</v>
      </c>
    </row>
    <row r="131" spans="1:23" ht="16.5" customHeight="1" thickBot="1">
      <c r="A131" s="33"/>
      <c r="B131" s="82"/>
      <c r="C131" s="523"/>
      <c r="D131" s="475" t="s">
        <v>574</v>
      </c>
      <c r="E131" s="354">
        <f t="shared" si="22"/>
        <v>0</v>
      </c>
      <c r="F131" s="569"/>
      <c r="G131" s="2"/>
      <c r="H131" s="2"/>
      <c r="I131" s="2"/>
      <c r="J131" s="2"/>
      <c r="K131" s="25"/>
      <c r="L131" s="18"/>
      <c r="M131" s="86">
        <v>0</v>
      </c>
      <c r="N131" s="91">
        <f>N130</f>
        <v>0</v>
      </c>
      <c r="O131" s="86">
        <v>11</v>
      </c>
      <c r="P131" s="92">
        <f t="shared" si="23"/>
        <v>0</v>
      </c>
      <c r="Q131" s="91">
        <f>Q130</f>
        <v>0</v>
      </c>
      <c r="R131" s="86">
        <v>23</v>
      </c>
      <c r="S131" s="92">
        <f t="shared" si="24"/>
        <v>0</v>
      </c>
      <c r="T131" s="91">
        <f>T130</f>
        <v>0</v>
      </c>
      <c r="U131" s="86">
        <v>35</v>
      </c>
      <c r="V131" s="92">
        <f t="shared" si="25"/>
        <v>0</v>
      </c>
    </row>
    <row r="132" spans="1:23" ht="16.5" customHeight="1" thickBot="1">
      <c r="A132" s="33"/>
      <c r="B132" s="82"/>
      <c r="C132" s="524"/>
      <c r="D132" s="475" t="s">
        <v>575</v>
      </c>
      <c r="E132" s="354">
        <f t="shared" si="22"/>
        <v>0</v>
      </c>
      <c r="F132" s="353">
        <f>V132</f>
        <v>0</v>
      </c>
      <c r="G132" s="2"/>
      <c r="H132" s="2"/>
      <c r="I132" s="2"/>
      <c r="J132" s="2"/>
      <c r="K132" s="25"/>
      <c r="L132" s="18"/>
      <c r="M132" s="86">
        <v>0</v>
      </c>
      <c r="N132" s="91">
        <f>N131</f>
        <v>0</v>
      </c>
      <c r="O132" s="86">
        <v>12</v>
      </c>
      <c r="P132" s="92">
        <f t="shared" si="23"/>
        <v>0</v>
      </c>
      <c r="Q132" s="91">
        <f>Q131</f>
        <v>0</v>
      </c>
      <c r="R132" s="86">
        <v>24</v>
      </c>
      <c r="S132" s="92">
        <f t="shared" si="24"/>
        <v>0</v>
      </c>
      <c r="T132" s="91">
        <f>T131</f>
        <v>0</v>
      </c>
      <c r="U132" s="86">
        <v>36</v>
      </c>
      <c r="V132" s="92">
        <f t="shared" si="25"/>
        <v>0</v>
      </c>
    </row>
    <row r="133" spans="1:23" ht="16.5" customHeight="1">
      <c r="A133" s="33"/>
      <c r="B133" s="82"/>
      <c r="C133" s="2"/>
      <c r="D133" s="2"/>
      <c r="E133" s="2"/>
      <c r="F133" s="2"/>
      <c r="G133" s="2"/>
      <c r="H133" s="2"/>
      <c r="I133" s="2"/>
      <c r="J133" s="2"/>
      <c r="K133" s="25"/>
      <c r="L133" s="18"/>
      <c r="M133" s="86"/>
    </row>
    <row r="134" spans="1:23" ht="16.5" customHeight="1">
      <c r="A134" s="33"/>
      <c r="B134" s="82"/>
      <c r="C134" s="2"/>
      <c r="D134" s="2"/>
      <c r="E134" s="2"/>
      <c r="F134" s="2"/>
      <c r="G134" s="2"/>
      <c r="H134" s="2"/>
      <c r="I134" s="2"/>
      <c r="J134" s="2"/>
      <c r="K134" s="25"/>
      <c r="L134" s="18"/>
      <c r="M134" s="86"/>
      <c r="N134" s="197"/>
      <c r="O134" s="198"/>
    </row>
    <row r="135" spans="1:23" ht="16.5" customHeight="1">
      <c r="A135" s="33"/>
      <c r="B135" s="82"/>
      <c r="C135" s="2"/>
      <c r="D135" s="2"/>
      <c r="E135" s="2"/>
      <c r="F135" s="2"/>
      <c r="G135" s="2"/>
      <c r="H135" s="2"/>
      <c r="I135" s="2"/>
      <c r="J135" s="2"/>
      <c r="K135" s="25"/>
      <c r="L135" s="18"/>
      <c r="M135" s="86"/>
      <c r="N135" s="197"/>
      <c r="O135" s="198"/>
    </row>
    <row r="136" spans="1:23">
      <c r="A136" s="33"/>
      <c r="B136" s="27" t="s">
        <v>515</v>
      </c>
      <c r="C136" s="2"/>
      <c r="D136" s="2"/>
      <c r="E136" s="2"/>
      <c r="F136" s="2"/>
      <c r="G136" s="2"/>
      <c r="H136" s="2"/>
      <c r="I136" s="2"/>
      <c r="J136" s="2"/>
      <c r="K136" s="25"/>
      <c r="L136" s="18"/>
      <c r="M136" s="86"/>
      <c r="N136" s="197"/>
      <c r="O136" s="198"/>
    </row>
    <row r="137" spans="1:23">
      <c r="A137" s="33"/>
      <c r="B137" s="82"/>
      <c r="C137" s="2"/>
      <c r="D137" s="2"/>
      <c r="E137" s="2"/>
      <c r="F137" s="2"/>
      <c r="G137" s="2"/>
      <c r="H137" s="2"/>
      <c r="I137" s="2"/>
      <c r="J137" s="2"/>
      <c r="K137" s="25"/>
      <c r="L137" s="18"/>
      <c r="M137" s="86"/>
      <c r="N137" s="197"/>
      <c r="O137" s="198"/>
    </row>
    <row r="138" spans="1:23">
      <c r="A138" s="33">
        <v>2.2000000000000002</v>
      </c>
      <c r="B138" s="82"/>
      <c r="C138" s="2"/>
      <c r="D138" s="2"/>
      <c r="E138" s="2"/>
      <c r="F138" s="2"/>
      <c r="G138" s="2"/>
      <c r="H138" s="2"/>
      <c r="I138" s="2"/>
      <c r="J138" s="2"/>
      <c r="K138" s="25"/>
      <c r="L138" s="18"/>
      <c r="M138" s="86"/>
      <c r="N138" s="197"/>
      <c r="O138" s="198"/>
    </row>
    <row r="139" spans="1:23">
      <c r="A139" s="33"/>
      <c r="B139" s="82"/>
      <c r="C139" s="2"/>
      <c r="D139" s="2"/>
      <c r="E139" s="2"/>
      <c r="F139" s="2"/>
      <c r="G139" s="2"/>
      <c r="H139" s="2"/>
      <c r="I139" s="2"/>
      <c r="J139" s="2"/>
      <c r="K139" s="25"/>
      <c r="L139" s="18"/>
      <c r="M139" s="86"/>
      <c r="N139" s="197"/>
      <c r="O139" s="198"/>
    </row>
    <row r="140" spans="1:23">
      <c r="A140" s="33"/>
      <c r="B140" s="82"/>
      <c r="C140" s="2"/>
      <c r="D140" s="2"/>
      <c r="E140" s="2"/>
      <c r="F140" s="2"/>
      <c r="G140" s="2"/>
      <c r="H140" s="2"/>
      <c r="I140" s="2"/>
      <c r="J140" s="2"/>
      <c r="K140" s="25"/>
      <c r="L140" s="18"/>
      <c r="N140" s="197"/>
      <c r="O140" s="198"/>
    </row>
    <row r="141" spans="1:23">
      <c r="A141" s="33"/>
      <c r="B141" s="82"/>
      <c r="C141" s="2"/>
      <c r="D141" s="2"/>
      <c r="E141" s="2"/>
      <c r="F141" s="2"/>
      <c r="G141" s="2"/>
      <c r="H141" s="2"/>
      <c r="I141" s="2"/>
      <c r="J141" s="2"/>
      <c r="K141" s="25"/>
      <c r="L141" s="188"/>
      <c r="N141" s="197"/>
      <c r="O141" s="198"/>
    </row>
    <row r="142" spans="1:23" ht="18.75" customHeight="1">
      <c r="A142" s="33"/>
      <c r="B142" s="82"/>
      <c r="C142" s="2"/>
      <c r="D142" s="2"/>
      <c r="E142" s="2"/>
      <c r="F142" s="2"/>
      <c r="G142" s="2"/>
      <c r="H142" s="2"/>
      <c r="I142" s="2"/>
      <c r="J142" s="2"/>
      <c r="K142" s="25"/>
      <c r="L142" s="188"/>
      <c r="N142" s="197"/>
      <c r="O142" s="198"/>
    </row>
    <row r="143" spans="1:23">
      <c r="A143" s="33"/>
      <c r="B143" s="82"/>
      <c r="C143" s="2"/>
      <c r="D143" s="2"/>
      <c r="E143" s="2"/>
      <c r="F143" s="2"/>
      <c r="G143" s="2"/>
      <c r="H143" s="2"/>
      <c r="I143" s="2"/>
      <c r="J143" s="2"/>
      <c r="K143" s="25"/>
      <c r="L143" s="188"/>
      <c r="N143" s="197"/>
      <c r="O143" s="198"/>
    </row>
    <row r="144" spans="1:23" ht="13.5" customHeight="1">
      <c r="A144" s="33"/>
      <c r="B144" s="82"/>
      <c r="C144" s="2"/>
      <c r="D144" s="2"/>
      <c r="E144" s="2"/>
      <c r="F144" s="2"/>
      <c r="G144" s="2"/>
      <c r="H144" s="2"/>
      <c r="I144" s="2"/>
      <c r="J144" s="2"/>
      <c r="K144" s="25"/>
      <c r="L144" s="188"/>
      <c r="N144" s="197"/>
      <c r="O144" s="198"/>
    </row>
    <row r="145" spans="1:16" ht="13.5" customHeight="1">
      <c r="A145" s="33"/>
      <c r="B145" s="82"/>
      <c r="C145" s="2"/>
      <c r="D145" s="2"/>
      <c r="E145" s="2"/>
      <c r="F145" s="2"/>
      <c r="G145" s="2"/>
      <c r="H145" s="2"/>
      <c r="I145" s="2"/>
      <c r="J145" s="2"/>
      <c r="K145" s="25"/>
      <c r="L145" s="188"/>
    </row>
    <row r="146" spans="1:16" ht="13.5" customHeight="1">
      <c r="A146" s="33"/>
      <c r="B146" s="82"/>
      <c r="C146" s="2"/>
      <c r="D146" s="2"/>
      <c r="E146" s="2"/>
      <c r="F146" s="2"/>
      <c r="G146" s="2"/>
      <c r="H146" s="2"/>
      <c r="I146" s="2"/>
      <c r="J146" s="2"/>
      <c r="K146" s="25"/>
      <c r="L146" s="188"/>
    </row>
    <row r="147" spans="1:16">
      <c r="A147" s="33"/>
      <c r="B147" s="82"/>
      <c r="C147" s="2"/>
      <c r="D147" s="2"/>
      <c r="E147" s="2"/>
      <c r="F147" s="2"/>
      <c r="G147" s="2"/>
      <c r="H147" s="2"/>
      <c r="I147" s="2"/>
      <c r="J147" s="2"/>
      <c r="K147" s="25"/>
      <c r="L147" s="188"/>
    </row>
    <row r="148" spans="1:16" ht="15.75" customHeight="1">
      <c r="A148" s="33"/>
      <c r="B148" s="82"/>
      <c r="C148" s="2"/>
      <c r="D148" s="2"/>
      <c r="E148" s="2"/>
      <c r="F148" s="2"/>
      <c r="G148" s="2"/>
      <c r="H148" s="2"/>
      <c r="I148" s="2"/>
      <c r="J148" s="2"/>
      <c r="K148" s="25"/>
      <c r="L148" s="188"/>
      <c r="N148" s="86" t="b">
        <v>0</v>
      </c>
      <c r="O148" s="86" t="b">
        <f>AND(N148=FALSE,N149=FALSE,N150=FALSE)</f>
        <v>1</v>
      </c>
      <c r="P148" s="86" t="s">
        <v>512</v>
      </c>
    </row>
    <row r="149" spans="1:16" ht="15.75" customHeight="1">
      <c r="A149" s="33"/>
      <c r="B149" s="24"/>
      <c r="C149" s="2"/>
      <c r="D149" s="2"/>
      <c r="E149" s="2"/>
      <c r="F149" s="2"/>
      <c r="G149" s="2"/>
      <c r="H149" s="2"/>
      <c r="I149" s="2"/>
      <c r="J149" s="2"/>
      <c r="K149" s="25"/>
      <c r="L149" s="188"/>
      <c r="N149" s="86" t="b">
        <v>0</v>
      </c>
      <c r="O149" s="86" t="b">
        <f>OR(AND(N148=TRUE,N149=TRUE),AND(N148=TRUE,N150=TRUE),AND(N149=TRUE,N150=TRUE))</f>
        <v>0</v>
      </c>
      <c r="P149" s="86" t="s">
        <v>513</v>
      </c>
    </row>
    <row r="150" spans="1:16" ht="15.75" customHeight="1">
      <c r="A150" s="33"/>
      <c r="B150" s="24"/>
      <c r="C150" s="2"/>
      <c r="D150" s="2"/>
      <c r="E150" s="2"/>
      <c r="F150" s="2"/>
      <c r="G150" s="2"/>
      <c r="H150" s="2"/>
      <c r="I150" s="2"/>
      <c r="J150" s="2"/>
      <c r="K150" s="25"/>
      <c r="L150" s="188"/>
      <c r="N150" s="86" t="b">
        <v>0</v>
      </c>
    </row>
    <row r="151" spans="1:16">
      <c r="A151" s="33"/>
      <c r="B151" s="29"/>
      <c r="C151" s="349"/>
      <c r="D151" s="349"/>
      <c r="E151" s="349"/>
      <c r="F151" s="349"/>
      <c r="G151" s="349"/>
      <c r="H151" s="349"/>
      <c r="I151" s="349"/>
      <c r="J151" s="30"/>
      <c r="K151" s="31"/>
      <c r="L151" s="188"/>
    </row>
    <row r="152" spans="1:16">
      <c r="A152" s="33"/>
      <c r="B152" s="24"/>
      <c r="C152" s="286"/>
      <c r="D152" s="2"/>
      <c r="E152" s="2"/>
      <c r="F152" s="2"/>
      <c r="G152" s="2"/>
      <c r="H152" s="2"/>
      <c r="I152" s="2"/>
      <c r="J152" s="2"/>
      <c r="K152" s="25"/>
      <c r="L152" s="188"/>
    </row>
    <row r="153" spans="1:16">
      <c r="A153" s="33"/>
      <c r="B153" s="27" t="s">
        <v>124</v>
      </c>
      <c r="C153" s="16"/>
      <c r="D153" s="2" t="s">
        <v>521</v>
      </c>
      <c r="E153" s="2"/>
      <c r="F153" s="2"/>
      <c r="G153" s="2"/>
      <c r="H153" s="2"/>
      <c r="I153" s="2"/>
      <c r="J153" s="2"/>
      <c r="K153" s="25"/>
      <c r="L153" s="188"/>
    </row>
    <row r="154" spans="1:16">
      <c r="A154" s="33"/>
      <c r="B154" s="24"/>
      <c r="C154" s="16"/>
      <c r="D154" s="2"/>
      <c r="E154" s="2"/>
      <c r="F154" s="2"/>
      <c r="G154" s="2"/>
      <c r="H154" s="2"/>
      <c r="I154" s="2"/>
      <c r="J154" s="2"/>
      <c r="K154" s="25"/>
      <c r="L154" s="188"/>
    </row>
    <row r="155" spans="1:16">
      <c r="A155" s="33"/>
      <c r="B155" s="24"/>
      <c r="C155" s="562" t="s">
        <v>53</v>
      </c>
      <c r="D155" s="562"/>
      <c r="E155" s="562"/>
      <c r="F155" s="562"/>
      <c r="G155" s="562"/>
      <c r="H155" s="562"/>
      <c r="I155" s="562"/>
      <c r="J155" s="562"/>
      <c r="K155" s="563"/>
      <c r="L155" s="188"/>
    </row>
    <row r="156" spans="1:16">
      <c r="A156" s="33"/>
      <c r="B156" s="24"/>
      <c r="C156" s="562"/>
      <c r="D156" s="562"/>
      <c r="E156" s="562"/>
      <c r="F156" s="562"/>
      <c r="G156" s="562"/>
      <c r="H156" s="562"/>
      <c r="I156" s="562"/>
      <c r="J156" s="562"/>
      <c r="K156" s="563"/>
      <c r="L156" s="188"/>
    </row>
    <row r="157" spans="1:16">
      <c r="A157" s="33"/>
      <c r="B157" s="24" t="s">
        <v>52</v>
      </c>
      <c r="C157" s="16" t="s">
        <v>495</v>
      </c>
      <c r="D157" s="2"/>
      <c r="E157" s="2"/>
      <c r="F157" s="2"/>
      <c r="G157" s="2"/>
      <c r="H157" s="2"/>
      <c r="I157" s="2"/>
      <c r="J157" s="17"/>
      <c r="K157" s="25"/>
      <c r="L157" s="188"/>
    </row>
    <row r="158" spans="1:16" ht="11.25" thickBot="1">
      <c r="A158" s="33"/>
      <c r="B158" s="24"/>
      <c r="C158" s="16"/>
      <c r="D158" s="2"/>
      <c r="E158" s="2"/>
      <c r="F158" s="2"/>
      <c r="G158" s="2"/>
      <c r="H158" s="2"/>
      <c r="I158" s="2"/>
      <c r="J158" s="17"/>
      <c r="K158" s="25"/>
      <c r="L158" s="188"/>
    </row>
    <row r="159" spans="1:16" ht="18" customHeight="1" thickBot="1">
      <c r="A159" s="33"/>
      <c r="B159" s="24"/>
      <c r="C159" s="16" t="s">
        <v>54</v>
      </c>
      <c r="D159" s="2"/>
      <c r="E159" s="2"/>
      <c r="F159" s="2"/>
      <c r="G159" s="2"/>
      <c r="H159" s="2"/>
      <c r="I159" s="284">
        <f>O70/100</f>
        <v>0</v>
      </c>
      <c r="J159" s="17"/>
      <c r="K159" s="25"/>
      <c r="L159" s="188"/>
    </row>
    <row r="160" spans="1:16">
      <c r="A160" s="33"/>
      <c r="B160" s="24"/>
      <c r="C160" s="17"/>
      <c r="D160" s="17"/>
      <c r="E160" s="17"/>
      <c r="F160" s="17"/>
      <c r="G160" s="17"/>
      <c r="H160" s="17"/>
      <c r="I160" s="17"/>
      <c r="J160" s="17"/>
      <c r="K160" s="25"/>
      <c r="L160" s="188"/>
    </row>
    <row r="161" spans="1:14">
      <c r="A161" s="33"/>
      <c r="B161" s="24" t="s">
        <v>55</v>
      </c>
      <c r="C161" s="279" t="s">
        <v>496</v>
      </c>
      <c r="D161" s="279"/>
      <c r="E161" s="279"/>
      <c r="F161" s="17"/>
      <c r="G161" s="17"/>
      <c r="H161" s="17"/>
      <c r="I161" s="17"/>
      <c r="J161" s="17"/>
      <c r="K161" s="25"/>
      <c r="L161" s="188"/>
      <c r="N161" s="86">
        <v>0</v>
      </c>
    </row>
    <row r="162" spans="1:14" ht="11.25" thickBot="1">
      <c r="A162" s="33"/>
      <c r="B162" s="24"/>
      <c r="C162" s="279"/>
      <c r="D162" s="279"/>
      <c r="E162" s="279"/>
      <c r="F162" s="17"/>
      <c r="G162" s="17"/>
      <c r="H162" s="17"/>
      <c r="I162" s="17"/>
      <c r="J162" s="17"/>
      <c r="K162" s="25"/>
      <c r="L162" s="188"/>
    </row>
    <row r="163" spans="1:14">
      <c r="A163" s="33"/>
      <c r="B163" s="24"/>
      <c r="C163" s="279" t="s">
        <v>497</v>
      </c>
      <c r="D163" s="279"/>
      <c r="E163" s="543" t="str">
        <f>IF(AND(N148=TRUE,O148=FALSE,O149=FALSE),"Pasa al inciso 2.2.3",IF(AND(N149=TRUE,O148=FALSE,O149=FALSE),"Pasa al inciso 2.2.4",IF(AND(N150=TRUE,O148=FALSE,O149=FALSE),"Pasa al inciso 2.2.5",IF(O148=TRUE,P148,IF(O149=TRUE,P149,0)))))</f>
        <v>Elegir una casilla</v>
      </c>
      <c r="F163" s="544"/>
      <c r="G163" s="545"/>
      <c r="H163" s="17"/>
      <c r="I163" s="17"/>
      <c r="J163" s="17"/>
      <c r="K163" s="25"/>
      <c r="L163" s="188"/>
    </row>
    <row r="164" spans="1:14" ht="11.25" thickBot="1">
      <c r="A164" s="33"/>
      <c r="B164" s="24"/>
      <c r="C164" s="279" t="s">
        <v>498</v>
      </c>
      <c r="D164" s="279"/>
      <c r="E164" s="546"/>
      <c r="F164" s="547"/>
      <c r="G164" s="548"/>
      <c r="H164" s="17"/>
      <c r="I164" s="17"/>
      <c r="J164" s="2"/>
      <c r="K164" s="25"/>
      <c r="L164" s="188"/>
    </row>
    <row r="165" spans="1:14">
      <c r="A165" s="33"/>
      <c r="B165" s="24"/>
      <c r="C165" s="279" t="s">
        <v>499</v>
      </c>
      <c r="D165" s="279"/>
      <c r="E165" s="279"/>
      <c r="F165" s="17"/>
      <c r="G165" s="17"/>
      <c r="H165" s="17"/>
      <c r="I165" s="17"/>
      <c r="J165" s="2"/>
      <c r="K165" s="25"/>
      <c r="L165" s="188"/>
    </row>
    <row r="166" spans="1:14">
      <c r="A166" s="33"/>
      <c r="B166" s="24"/>
      <c r="C166" s="17"/>
      <c r="D166" s="17"/>
      <c r="E166" s="17"/>
      <c r="F166" s="17"/>
      <c r="G166" s="17"/>
      <c r="H166" s="17"/>
      <c r="I166" s="17"/>
      <c r="J166" s="2"/>
      <c r="K166" s="25"/>
      <c r="L166" s="188"/>
    </row>
    <row r="167" spans="1:14">
      <c r="A167" s="33"/>
      <c r="B167" s="24"/>
      <c r="C167" s="16"/>
      <c r="D167" s="2"/>
      <c r="E167" s="2"/>
      <c r="F167" s="2"/>
      <c r="G167" s="2"/>
      <c r="H167" s="2"/>
      <c r="I167" s="2"/>
      <c r="J167" s="2"/>
      <c r="K167" s="25"/>
      <c r="L167" s="188"/>
    </row>
    <row r="168" spans="1:14">
      <c r="A168" s="33"/>
      <c r="B168" s="24" t="s">
        <v>500</v>
      </c>
      <c r="C168" s="16" t="s">
        <v>501</v>
      </c>
      <c r="D168" s="2"/>
      <c r="E168" s="2"/>
      <c r="F168" s="2"/>
      <c r="G168" s="2"/>
      <c r="H168" s="2"/>
      <c r="I168" s="2"/>
      <c r="J168" s="2"/>
      <c r="K168" s="25"/>
      <c r="L168" s="188"/>
    </row>
    <row r="169" spans="1:14">
      <c r="A169" s="190"/>
      <c r="B169" s="24"/>
      <c r="C169" s="2"/>
      <c r="D169" s="2"/>
      <c r="E169" s="2"/>
      <c r="F169" s="2"/>
      <c r="G169" s="2"/>
      <c r="H169" s="2"/>
      <c r="I169" s="2"/>
      <c r="J169" s="2"/>
      <c r="K169" s="25"/>
      <c r="L169" s="188"/>
    </row>
    <row r="170" spans="1:14">
      <c r="A170" s="190"/>
      <c r="B170" s="24"/>
      <c r="C170" s="16" t="s">
        <v>510</v>
      </c>
      <c r="D170" s="2"/>
      <c r="E170" s="2"/>
      <c r="F170" s="2"/>
      <c r="G170" s="2"/>
      <c r="H170" s="2"/>
      <c r="I170" s="2"/>
      <c r="J170" s="2"/>
      <c r="K170" s="25"/>
      <c r="L170" s="188"/>
    </row>
    <row r="171" spans="1:14" ht="11.25" thickBot="1">
      <c r="A171" s="190"/>
      <c r="B171" s="24"/>
      <c r="C171" s="2"/>
      <c r="D171" s="2"/>
      <c r="E171" s="542" t="s">
        <v>511</v>
      </c>
      <c r="F171" s="542"/>
      <c r="G171" s="542"/>
      <c r="H171" s="2"/>
      <c r="I171" s="2"/>
      <c r="J171" s="2"/>
      <c r="K171" s="25"/>
      <c r="L171" s="188"/>
    </row>
    <row r="172" spans="1:14" ht="12.75" customHeight="1">
      <c r="A172" s="190"/>
      <c r="B172" s="24"/>
      <c r="C172" s="2"/>
      <c r="D172" s="280" t="s">
        <v>502</v>
      </c>
      <c r="E172" s="281" t="s">
        <v>425</v>
      </c>
      <c r="F172" s="281" t="s">
        <v>426</v>
      </c>
      <c r="G172" s="282" t="s">
        <v>427</v>
      </c>
      <c r="H172" s="2"/>
      <c r="I172" s="2"/>
      <c r="J172" s="2"/>
      <c r="K172" s="25"/>
      <c r="L172" s="188"/>
      <c r="N172" s="86">
        <v>0</v>
      </c>
    </row>
    <row r="173" spans="1:14" ht="11.25" thickBot="1">
      <c r="A173" s="190"/>
      <c r="B173" s="24"/>
      <c r="C173" s="2"/>
      <c r="D173" s="283"/>
      <c r="E173" s="287">
        <f>IF($O$12=FALSE,0,Hoja1!B30/1000*$I$159)</f>
        <v>0</v>
      </c>
      <c r="F173" s="287">
        <f>IF($O$12=FALSE,0,Hoja1!C30/1000*$I$159)</f>
        <v>0</v>
      </c>
      <c r="G173" s="295">
        <f>IF($O$12=FALSE,0,Hoja1!D30/1000*$I$159)</f>
        <v>0</v>
      </c>
      <c r="H173" s="2"/>
      <c r="I173" s="2"/>
      <c r="J173" s="2"/>
      <c r="K173" s="25"/>
      <c r="L173" s="188"/>
    </row>
    <row r="174" spans="1:14">
      <c r="A174" s="190"/>
      <c r="B174" s="24"/>
      <c r="C174" s="2"/>
      <c r="D174" s="2"/>
      <c r="E174" s="2"/>
      <c r="F174" s="2"/>
      <c r="G174" s="2"/>
      <c r="H174" s="2"/>
      <c r="I174" s="2"/>
      <c r="J174" s="2"/>
      <c r="K174" s="25"/>
      <c r="L174" s="188"/>
    </row>
    <row r="175" spans="1:14">
      <c r="A175" s="190"/>
      <c r="B175" s="24" t="s">
        <v>503</v>
      </c>
      <c r="C175" s="16" t="s">
        <v>504</v>
      </c>
      <c r="D175" s="2"/>
      <c r="E175" s="2"/>
      <c r="F175" s="2"/>
      <c r="G175" s="2"/>
      <c r="H175" s="2"/>
      <c r="I175" s="2"/>
      <c r="J175" s="2"/>
      <c r="K175" s="25"/>
      <c r="L175" s="188"/>
    </row>
    <row r="176" spans="1:14" ht="11.25" thickBot="1">
      <c r="A176" s="190"/>
      <c r="B176" s="24"/>
      <c r="C176" s="2"/>
      <c r="D176" s="2"/>
      <c r="E176" s="2"/>
      <c r="F176" s="2"/>
      <c r="G176" s="2"/>
      <c r="H176" s="2"/>
      <c r="I176" s="2"/>
      <c r="J176" s="2"/>
      <c r="K176" s="25"/>
      <c r="L176" s="188"/>
    </row>
    <row r="177" spans="1:12">
      <c r="A177" s="190"/>
      <c r="B177" s="24"/>
      <c r="C177" s="564" t="s">
        <v>514</v>
      </c>
      <c r="D177" s="564"/>
      <c r="E177" s="564"/>
      <c r="F177" s="564"/>
      <c r="G177" s="565">
        <f>N161/100</f>
        <v>0</v>
      </c>
      <c r="H177" s="2"/>
      <c r="I177" s="2"/>
      <c r="J177" s="2"/>
      <c r="K177" s="25"/>
      <c r="L177" s="188"/>
    </row>
    <row r="178" spans="1:12" ht="11.25" thickBot="1">
      <c r="A178" s="190"/>
      <c r="B178" s="24"/>
      <c r="C178" s="564"/>
      <c r="D178" s="564"/>
      <c r="E178" s="564"/>
      <c r="F178" s="564"/>
      <c r="G178" s="566"/>
      <c r="H178" s="2"/>
      <c r="I178" s="2"/>
      <c r="J178" s="2"/>
      <c r="K178" s="25"/>
      <c r="L178" s="188"/>
    </row>
    <row r="179" spans="1:12">
      <c r="A179" s="190"/>
      <c r="B179" s="24"/>
      <c r="C179" s="2"/>
      <c r="D179" s="2"/>
      <c r="E179" s="2"/>
      <c r="F179" s="2"/>
      <c r="G179" s="2"/>
      <c r="H179" s="2"/>
      <c r="I179" s="2"/>
      <c r="J179" s="2"/>
      <c r="K179" s="25"/>
      <c r="L179" s="188"/>
    </row>
    <row r="180" spans="1:12">
      <c r="A180" s="190"/>
      <c r="B180" s="24"/>
      <c r="C180" s="16" t="s">
        <v>510</v>
      </c>
      <c r="D180" s="2"/>
      <c r="E180" s="2"/>
      <c r="F180" s="2"/>
      <c r="G180" s="2"/>
      <c r="H180" s="2"/>
      <c r="I180" s="2"/>
      <c r="J180" s="2"/>
      <c r="K180" s="25"/>
      <c r="L180" s="188"/>
    </row>
    <row r="181" spans="1:12" ht="11.25" thickBot="1">
      <c r="A181" s="190"/>
      <c r="B181" s="24"/>
      <c r="C181" s="2"/>
      <c r="D181" s="2"/>
      <c r="E181" s="542" t="s">
        <v>511</v>
      </c>
      <c r="F181" s="542"/>
      <c r="G181" s="542"/>
      <c r="H181" s="2"/>
      <c r="I181" s="2"/>
      <c r="J181" s="2"/>
      <c r="K181" s="25"/>
      <c r="L181" s="294"/>
    </row>
    <row r="182" spans="1:12">
      <c r="A182" s="357"/>
      <c r="B182" s="347"/>
      <c r="C182" s="2"/>
      <c r="D182" s="280" t="s">
        <v>502</v>
      </c>
      <c r="E182" s="281" t="s">
        <v>425</v>
      </c>
      <c r="F182" s="281" t="s">
        <v>426</v>
      </c>
      <c r="G182" s="282" t="s">
        <v>427</v>
      </c>
      <c r="H182" s="2"/>
      <c r="I182" s="2"/>
      <c r="J182" s="2"/>
      <c r="K182" s="25"/>
      <c r="L182" s="12"/>
    </row>
    <row r="183" spans="1:12" ht="11.25" thickBot="1">
      <c r="A183" s="357"/>
      <c r="B183" s="347"/>
      <c r="C183" s="2"/>
      <c r="D183" s="283"/>
      <c r="E183" s="288">
        <f>IF($O$12=FALSE,0,Hoja1!B31/1000*$I$159)</f>
        <v>0</v>
      </c>
      <c r="F183" s="288">
        <f>IF($O$12=FALSE,0,Hoja1!C31/1000*$I$159)</f>
        <v>0</v>
      </c>
      <c r="G183" s="296">
        <f>IF($O$12=FALSE,0,Hoja1!D31/1000*$I$159)</f>
        <v>0</v>
      </c>
      <c r="H183" s="2"/>
      <c r="I183" s="2"/>
      <c r="J183" s="2"/>
      <c r="K183" s="25"/>
      <c r="L183" s="12"/>
    </row>
    <row r="184" spans="1:12">
      <c r="A184" s="357"/>
      <c r="B184" s="347"/>
      <c r="C184" s="2"/>
      <c r="D184" s="2"/>
      <c r="E184" s="2"/>
      <c r="F184" s="2"/>
      <c r="G184" s="2"/>
      <c r="H184" s="2"/>
      <c r="I184" s="2"/>
      <c r="J184" s="2"/>
      <c r="K184" s="25"/>
      <c r="L184" s="12"/>
    </row>
    <row r="185" spans="1:12">
      <c r="A185" s="357"/>
      <c r="B185" s="347" t="s">
        <v>505</v>
      </c>
      <c r="C185" s="16" t="s">
        <v>506</v>
      </c>
      <c r="D185" s="2"/>
      <c r="E185" s="2"/>
      <c r="F185" s="2"/>
      <c r="G185" s="2"/>
      <c r="H185" s="2"/>
      <c r="I185" s="2"/>
      <c r="J185" s="2"/>
      <c r="K185" s="25"/>
      <c r="L185" s="12"/>
    </row>
    <row r="186" spans="1:12" ht="11.25" thickBot="1">
      <c r="A186" s="357"/>
      <c r="B186" s="347"/>
      <c r="C186" s="2"/>
      <c r="D186" s="2"/>
      <c r="E186" s="2"/>
      <c r="F186" s="2"/>
      <c r="G186" s="2"/>
      <c r="H186" s="2"/>
      <c r="I186" s="2"/>
      <c r="J186" s="2"/>
      <c r="K186" s="25"/>
      <c r="L186" s="12"/>
    </row>
    <row r="187" spans="1:12">
      <c r="A187" s="357"/>
      <c r="B187" s="347"/>
      <c r="C187" s="564" t="s">
        <v>507</v>
      </c>
      <c r="D187" s="567"/>
      <c r="E187" s="567"/>
      <c r="F187" s="567"/>
      <c r="G187" s="565">
        <f>N172/100</f>
        <v>0</v>
      </c>
      <c r="H187" s="2"/>
      <c r="I187" s="2"/>
      <c r="J187" s="2"/>
      <c r="K187" s="25"/>
      <c r="L187" s="12"/>
    </row>
    <row r="188" spans="1:12" ht="11.25" thickBot="1">
      <c r="A188" s="357"/>
      <c r="B188" s="347"/>
      <c r="C188" s="567"/>
      <c r="D188" s="567"/>
      <c r="E188" s="567"/>
      <c r="F188" s="567"/>
      <c r="G188" s="566"/>
      <c r="H188" s="2"/>
      <c r="I188" s="2"/>
      <c r="J188" s="2"/>
      <c r="K188" s="25"/>
      <c r="L188" s="12"/>
    </row>
    <row r="189" spans="1:12">
      <c r="A189" s="357"/>
      <c r="B189" s="347"/>
      <c r="C189" s="2"/>
      <c r="D189" s="2"/>
      <c r="E189" s="2"/>
      <c r="F189" s="2"/>
      <c r="G189" s="2"/>
      <c r="H189" s="2"/>
      <c r="I189" s="2"/>
      <c r="J189" s="2"/>
      <c r="K189" s="25"/>
      <c r="L189" s="12"/>
    </row>
    <row r="190" spans="1:12">
      <c r="A190" s="357"/>
      <c r="B190" s="347"/>
      <c r="C190" s="16" t="s">
        <v>510</v>
      </c>
      <c r="D190" s="2"/>
      <c r="E190" s="2"/>
      <c r="F190" s="2"/>
      <c r="G190" s="2"/>
      <c r="H190" s="2"/>
      <c r="I190" s="2"/>
      <c r="J190" s="2"/>
      <c r="K190" s="25"/>
      <c r="L190" s="12"/>
    </row>
    <row r="191" spans="1:12" ht="11.25" thickBot="1">
      <c r="A191" s="357"/>
      <c r="B191" s="347"/>
      <c r="C191" s="2"/>
      <c r="D191" s="2"/>
      <c r="E191" s="542" t="s">
        <v>511</v>
      </c>
      <c r="F191" s="542"/>
      <c r="G191" s="542"/>
      <c r="H191" s="2"/>
      <c r="I191" s="2"/>
      <c r="J191" s="2"/>
      <c r="K191" s="25"/>
      <c r="L191" s="12"/>
    </row>
    <row r="192" spans="1:12">
      <c r="A192" s="357"/>
      <c r="B192" s="347"/>
      <c r="C192" s="2"/>
      <c r="D192" s="280" t="s">
        <v>502</v>
      </c>
      <c r="E192" s="281" t="s">
        <v>425</v>
      </c>
      <c r="F192" s="281" t="s">
        <v>426</v>
      </c>
      <c r="G192" s="282" t="s">
        <v>427</v>
      </c>
      <c r="H192" s="2"/>
      <c r="I192" s="2"/>
      <c r="J192" s="2"/>
      <c r="K192" s="25"/>
      <c r="L192" s="12"/>
    </row>
    <row r="193" spans="1:12" ht="11.25" thickBot="1">
      <c r="A193" s="357"/>
      <c r="B193" s="347"/>
      <c r="C193" s="2"/>
      <c r="D193" s="283"/>
      <c r="E193" s="288">
        <f>IF($O$12=FALSE,0,Hoja1!B32/1000*$I$159)</f>
        <v>0</v>
      </c>
      <c r="F193" s="288">
        <f>IF($O$12=FALSE,0,Hoja1!C32/1000*$I$159)</f>
        <v>0</v>
      </c>
      <c r="G193" s="296">
        <f>IF($O$12=FALSE,0,Hoja1!D32/1000*$I$159)</f>
        <v>0</v>
      </c>
      <c r="H193" s="2"/>
      <c r="I193" s="2"/>
      <c r="J193" s="2"/>
      <c r="K193" s="25"/>
      <c r="L193" s="12"/>
    </row>
    <row r="194" spans="1:12">
      <c r="A194" s="357"/>
      <c r="B194" s="347"/>
      <c r="C194" s="2"/>
      <c r="D194" s="2"/>
      <c r="E194" s="2"/>
      <c r="F194" s="2"/>
      <c r="G194" s="2"/>
      <c r="H194" s="2"/>
      <c r="I194" s="2"/>
      <c r="J194" s="2"/>
      <c r="K194" s="25"/>
      <c r="L194" s="12"/>
    </row>
    <row r="195" spans="1:12">
      <c r="A195" s="357"/>
      <c r="B195" s="358"/>
      <c r="C195" s="349"/>
      <c r="D195" s="349"/>
      <c r="E195" s="349"/>
      <c r="F195" s="349"/>
      <c r="G195" s="349"/>
      <c r="H195" s="349"/>
      <c r="I195" s="349"/>
      <c r="J195" s="359"/>
      <c r="K195" s="360"/>
      <c r="L195" s="12"/>
    </row>
    <row r="196" spans="1:12" ht="11.25" hidden="1" thickBot="1">
      <c r="A196" s="361"/>
      <c r="B196" s="362"/>
      <c r="C196" s="155"/>
      <c r="D196" s="155"/>
      <c r="E196" s="155"/>
      <c r="F196" s="155"/>
      <c r="G196" s="155"/>
      <c r="H196" s="155"/>
      <c r="I196" s="155"/>
      <c r="J196" s="155"/>
      <c r="K196" s="155"/>
      <c r="L196" s="158"/>
    </row>
    <row r="197" spans="1:12" hidden="1">
      <c r="B197" s="8"/>
      <c r="C197" s="12"/>
      <c r="D197" s="12"/>
      <c r="E197" s="12"/>
      <c r="F197" s="12"/>
      <c r="G197" s="12"/>
      <c r="H197" s="12"/>
      <c r="I197" s="12"/>
      <c r="J197" s="12"/>
      <c r="K197" s="12"/>
      <c r="L197" s="12"/>
    </row>
    <row r="198" spans="1:12" hidden="1">
      <c r="B198" s="8"/>
      <c r="C198" s="12"/>
      <c r="D198" s="12"/>
      <c r="E198" s="12"/>
      <c r="F198" s="12"/>
      <c r="G198" s="12"/>
      <c r="H198" s="12"/>
      <c r="I198" s="12"/>
      <c r="J198" s="12"/>
      <c r="K198" s="12"/>
      <c r="L198" s="12"/>
    </row>
    <row r="199" spans="1:12" hidden="1">
      <c r="B199" s="8"/>
      <c r="C199" s="12"/>
      <c r="D199" s="12"/>
      <c r="E199" s="12"/>
      <c r="F199" s="12"/>
      <c r="G199" s="12"/>
      <c r="H199" s="12"/>
      <c r="I199" s="12"/>
      <c r="J199" s="12"/>
      <c r="K199" s="12"/>
      <c r="L199" s="12"/>
    </row>
    <row r="200" spans="1:12" hidden="1">
      <c r="B200" s="8"/>
      <c r="C200" s="12"/>
      <c r="D200" s="12"/>
      <c r="E200" s="12"/>
      <c r="F200" s="12"/>
      <c r="G200" s="12"/>
      <c r="H200" s="12"/>
      <c r="I200" s="12"/>
      <c r="J200" s="12"/>
      <c r="K200" s="12"/>
      <c r="L200" s="12"/>
    </row>
    <row r="201" spans="1:12" hidden="1">
      <c r="B201" s="8"/>
      <c r="C201" s="12"/>
      <c r="D201" s="12"/>
      <c r="E201" s="12"/>
      <c r="F201" s="12"/>
      <c r="G201" s="12"/>
      <c r="H201" s="12"/>
      <c r="I201" s="12"/>
      <c r="J201" s="12"/>
      <c r="K201" s="12"/>
      <c r="L201" s="12"/>
    </row>
    <row r="202" spans="1:12" hidden="1">
      <c r="B202" s="8"/>
      <c r="C202" s="12"/>
      <c r="D202" s="12"/>
      <c r="E202" s="12"/>
      <c r="F202" s="12"/>
      <c r="G202" s="12"/>
      <c r="H202" s="12"/>
      <c r="I202" s="12"/>
      <c r="J202" s="12"/>
      <c r="K202" s="12"/>
      <c r="L202" s="12"/>
    </row>
    <row r="203" spans="1:12" hidden="1">
      <c r="B203" s="8"/>
      <c r="C203" s="12"/>
      <c r="D203" s="12"/>
      <c r="E203" s="12"/>
      <c r="F203" s="12"/>
      <c r="G203" s="12"/>
      <c r="H203" s="12"/>
      <c r="I203" s="12"/>
      <c r="J203" s="12"/>
      <c r="K203" s="12"/>
      <c r="L203" s="12"/>
    </row>
    <row r="204" spans="1:12" hidden="1">
      <c r="B204" s="8"/>
      <c r="C204" s="12"/>
      <c r="D204" s="12"/>
      <c r="E204" s="12"/>
      <c r="F204" s="12"/>
      <c r="G204" s="12"/>
      <c r="H204" s="12"/>
      <c r="I204" s="12"/>
      <c r="J204" s="12"/>
      <c r="K204" s="12"/>
      <c r="L204" s="12"/>
    </row>
    <row r="205" spans="1:12" hidden="1">
      <c r="B205" s="8"/>
      <c r="C205" s="12"/>
      <c r="D205" s="12"/>
      <c r="E205" s="12"/>
      <c r="F205" s="12"/>
      <c r="G205" s="12"/>
      <c r="H205" s="12"/>
      <c r="I205" s="12"/>
      <c r="J205" s="12"/>
      <c r="K205" s="12"/>
      <c r="L205" s="12"/>
    </row>
    <row r="206" spans="1:12" hidden="1">
      <c r="B206" s="8"/>
      <c r="C206" s="12"/>
      <c r="D206" s="12"/>
      <c r="E206" s="12"/>
      <c r="F206" s="12"/>
      <c r="G206" s="12"/>
      <c r="H206" s="12"/>
      <c r="I206" s="12"/>
      <c r="J206" s="12"/>
      <c r="K206" s="12"/>
      <c r="L206" s="12"/>
    </row>
    <row r="207" spans="1:12" hidden="1">
      <c r="B207" s="8"/>
      <c r="C207" s="12"/>
      <c r="D207" s="12"/>
      <c r="E207" s="12"/>
      <c r="F207" s="12"/>
      <c r="G207" s="12"/>
      <c r="H207" s="12"/>
      <c r="I207" s="12"/>
      <c r="J207" s="12"/>
      <c r="K207" s="12"/>
      <c r="L207" s="12"/>
    </row>
    <row r="208" spans="1:12" hidden="1">
      <c r="B208" s="8"/>
      <c r="C208" s="12"/>
      <c r="D208" s="12"/>
      <c r="E208" s="12"/>
      <c r="F208" s="12"/>
      <c r="G208" s="12"/>
      <c r="H208" s="12"/>
      <c r="I208" s="12"/>
      <c r="J208" s="12"/>
      <c r="K208" s="12"/>
      <c r="L208" s="12"/>
    </row>
    <row r="209" spans="2:12" hidden="1">
      <c r="B209" s="8"/>
      <c r="C209" s="12"/>
      <c r="D209" s="12"/>
      <c r="E209" s="12"/>
      <c r="F209" s="12"/>
      <c r="G209" s="12"/>
      <c r="H209" s="12"/>
      <c r="I209" s="12"/>
      <c r="J209" s="12"/>
      <c r="K209" s="12"/>
      <c r="L209" s="12"/>
    </row>
    <row r="210" spans="2:12" hidden="1">
      <c r="B210" s="8"/>
      <c r="C210" s="12"/>
      <c r="D210" s="12"/>
      <c r="E210" s="12"/>
      <c r="F210" s="12"/>
      <c r="G210" s="12"/>
      <c r="H210" s="12"/>
      <c r="I210" s="12"/>
      <c r="J210" s="12"/>
      <c r="K210" s="12"/>
      <c r="L210" s="12"/>
    </row>
    <row r="211" spans="2:12" hidden="1">
      <c r="B211" s="8"/>
      <c r="C211" s="12"/>
      <c r="D211" s="12"/>
      <c r="E211" s="12"/>
      <c r="F211" s="12"/>
      <c r="G211" s="12"/>
      <c r="H211" s="12"/>
      <c r="I211" s="12"/>
      <c r="J211" s="12"/>
      <c r="K211" s="12"/>
      <c r="L211" s="12"/>
    </row>
    <row r="212" spans="2:12" hidden="1">
      <c r="B212" s="8"/>
      <c r="C212" s="12"/>
      <c r="D212" s="12"/>
      <c r="E212" s="12"/>
      <c r="F212" s="12"/>
      <c r="G212" s="12"/>
      <c r="H212" s="12"/>
      <c r="I212" s="12"/>
      <c r="J212" s="12"/>
      <c r="K212" s="12"/>
      <c r="L212" s="12"/>
    </row>
    <row r="213" spans="2:12" hidden="1">
      <c r="B213" s="8"/>
      <c r="C213" s="12"/>
      <c r="D213" s="12"/>
      <c r="E213" s="12"/>
      <c r="F213" s="12"/>
      <c r="G213" s="12"/>
      <c r="H213" s="12"/>
      <c r="I213" s="12"/>
      <c r="J213" s="12"/>
      <c r="K213" s="12"/>
      <c r="L213" s="12"/>
    </row>
    <row r="214" spans="2:12" hidden="1">
      <c r="B214" s="8"/>
      <c r="C214" s="12"/>
      <c r="D214" s="12"/>
      <c r="E214" s="12"/>
      <c r="F214" s="12"/>
      <c r="G214" s="12"/>
      <c r="H214" s="12"/>
      <c r="I214" s="12"/>
      <c r="J214" s="12"/>
      <c r="K214" s="12"/>
      <c r="L214" s="12"/>
    </row>
    <row r="215" spans="2:12" hidden="1">
      <c r="B215" s="8"/>
      <c r="C215" s="12"/>
      <c r="D215" s="12"/>
      <c r="E215" s="12"/>
      <c r="F215" s="12"/>
      <c r="G215" s="12"/>
      <c r="H215" s="12"/>
      <c r="I215" s="12"/>
      <c r="J215" s="12"/>
      <c r="K215" s="12"/>
      <c r="L215" s="12"/>
    </row>
    <row r="216" spans="2:12" hidden="1">
      <c r="B216" s="8"/>
      <c r="C216" s="12"/>
      <c r="D216" s="12"/>
      <c r="E216" s="12"/>
      <c r="F216" s="12"/>
      <c r="G216" s="12"/>
      <c r="H216" s="12"/>
      <c r="I216" s="12"/>
      <c r="J216" s="12"/>
      <c r="K216" s="12"/>
      <c r="L216" s="12"/>
    </row>
    <row r="217" spans="2:12" hidden="1">
      <c r="B217" s="8"/>
      <c r="C217" s="12"/>
      <c r="D217" s="12"/>
      <c r="E217" s="12"/>
      <c r="F217" s="12"/>
      <c r="G217" s="12"/>
      <c r="H217" s="12"/>
      <c r="I217" s="12"/>
      <c r="J217" s="12"/>
      <c r="K217" s="12"/>
      <c r="L217" s="12"/>
    </row>
    <row r="218" spans="2:12" hidden="1">
      <c r="B218" s="8"/>
      <c r="C218" s="12"/>
      <c r="D218" s="12"/>
      <c r="E218" s="12"/>
      <c r="F218" s="12"/>
      <c r="G218" s="12"/>
      <c r="H218" s="12"/>
      <c r="I218" s="12"/>
      <c r="J218" s="12"/>
      <c r="K218" s="12"/>
      <c r="L218" s="12"/>
    </row>
    <row r="219" spans="2:12" hidden="1">
      <c r="B219" s="8"/>
      <c r="C219" s="12"/>
      <c r="D219" s="12"/>
      <c r="E219" s="12"/>
      <c r="F219" s="12"/>
      <c r="G219" s="12"/>
      <c r="H219" s="12"/>
      <c r="I219" s="12"/>
      <c r="J219" s="12"/>
      <c r="K219" s="12"/>
      <c r="L219" s="12"/>
    </row>
    <row r="220" spans="2:12" hidden="1">
      <c r="B220" s="8"/>
      <c r="C220" s="12"/>
      <c r="D220" s="12"/>
      <c r="E220" s="12"/>
      <c r="F220" s="12"/>
      <c r="G220" s="12"/>
      <c r="H220" s="12"/>
      <c r="I220" s="12"/>
      <c r="J220" s="12"/>
      <c r="K220" s="12"/>
      <c r="L220" s="12"/>
    </row>
    <row r="221" spans="2:12" hidden="1">
      <c r="B221" s="8"/>
      <c r="C221" s="12"/>
      <c r="D221" s="12"/>
      <c r="E221" s="12"/>
      <c r="F221" s="12"/>
      <c r="G221" s="12"/>
      <c r="H221" s="12"/>
      <c r="I221" s="12"/>
      <c r="J221" s="12"/>
      <c r="K221" s="12"/>
      <c r="L221" s="12"/>
    </row>
    <row r="222" spans="2:12" hidden="1">
      <c r="B222" s="8"/>
      <c r="C222" s="12"/>
      <c r="D222" s="12"/>
      <c r="E222" s="12"/>
      <c r="F222" s="12"/>
      <c r="G222" s="12"/>
      <c r="H222" s="12"/>
      <c r="I222" s="12"/>
      <c r="J222" s="12"/>
      <c r="K222" s="12"/>
      <c r="L222" s="12"/>
    </row>
    <row r="223" spans="2:12" hidden="1">
      <c r="B223" s="8"/>
      <c r="C223" s="12"/>
      <c r="D223" s="12"/>
      <c r="E223" s="12"/>
      <c r="F223" s="12"/>
      <c r="G223" s="12"/>
      <c r="H223" s="12"/>
      <c r="I223" s="12"/>
      <c r="J223" s="12"/>
      <c r="K223" s="12"/>
      <c r="L223" s="12"/>
    </row>
    <row r="224" spans="2:12" hidden="1">
      <c r="B224" s="8"/>
      <c r="C224" s="12"/>
      <c r="D224" s="12"/>
      <c r="E224" s="12"/>
      <c r="F224" s="12"/>
      <c r="G224" s="12"/>
      <c r="H224" s="12"/>
      <c r="I224" s="12"/>
      <c r="J224" s="12"/>
      <c r="K224" s="12"/>
      <c r="L224" s="12"/>
    </row>
    <row r="225" spans="2:12" hidden="1">
      <c r="B225" s="8"/>
      <c r="C225" s="12"/>
      <c r="D225" s="12"/>
      <c r="E225" s="12"/>
      <c r="F225" s="12"/>
      <c r="G225" s="12"/>
      <c r="H225" s="12"/>
      <c r="I225" s="12"/>
      <c r="J225" s="12"/>
      <c r="K225" s="12"/>
      <c r="L225" s="12"/>
    </row>
    <row r="226" spans="2:12" hidden="1">
      <c r="B226" s="8"/>
      <c r="C226" s="285"/>
      <c r="D226" s="12"/>
      <c r="E226" s="12"/>
      <c r="F226" s="12"/>
      <c r="G226" s="12"/>
      <c r="H226" s="12"/>
      <c r="I226" s="12"/>
      <c r="J226" s="12"/>
      <c r="K226" s="12"/>
      <c r="L226" s="12"/>
    </row>
    <row r="227" spans="2:12" hidden="1">
      <c r="B227" s="8"/>
      <c r="C227" s="12"/>
      <c r="D227" s="12"/>
      <c r="E227" s="12"/>
      <c r="F227" s="12"/>
      <c r="G227" s="12"/>
      <c r="H227" s="12"/>
      <c r="I227" s="12"/>
      <c r="J227" s="12"/>
      <c r="K227" s="12"/>
      <c r="L227" s="12"/>
    </row>
    <row r="228" spans="2:12" hidden="1">
      <c r="B228" s="8"/>
      <c r="C228" s="12"/>
      <c r="D228" s="12"/>
      <c r="E228" s="12"/>
      <c r="F228" s="12"/>
      <c r="G228" s="12"/>
      <c r="H228" s="12"/>
      <c r="I228" s="12"/>
      <c r="J228" s="12"/>
      <c r="K228" s="12"/>
      <c r="L228" s="12"/>
    </row>
    <row r="229" spans="2:12" hidden="1">
      <c r="B229" s="8"/>
      <c r="C229" s="12"/>
      <c r="D229" s="12"/>
      <c r="E229" s="12"/>
      <c r="F229" s="12"/>
      <c r="G229" s="12"/>
      <c r="H229" s="12"/>
      <c r="I229" s="12"/>
      <c r="J229" s="12"/>
      <c r="K229" s="12"/>
      <c r="L229" s="12"/>
    </row>
    <row r="230" spans="2:12" hidden="1">
      <c r="B230" s="8"/>
      <c r="C230" s="12"/>
      <c r="D230" s="12"/>
      <c r="E230" s="12"/>
      <c r="F230" s="12"/>
      <c r="G230" s="12"/>
      <c r="H230" s="12"/>
      <c r="I230" s="12"/>
      <c r="J230" s="12"/>
      <c r="K230" s="12"/>
      <c r="L230" s="12"/>
    </row>
    <row r="231" spans="2:12" hidden="1">
      <c r="B231" s="8"/>
      <c r="C231" s="12"/>
      <c r="D231" s="12"/>
      <c r="E231" s="12"/>
      <c r="F231" s="12"/>
      <c r="G231" s="12"/>
      <c r="H231" s="12"/>
      <c r="I231" s="12"/>
      <c r="J231" s="12"/>
      <c r="K231" s="12"/>
      <c r="L231" s="12"/>
    </row>
    <row r="232" spans="2:12" hidden="1">
      <c r="B232" s="8"/>
      <c r="C232" s="12"/>
      <c r="D232" s="12"/>
      <c r="E232" s="12"/>
      <c r="F232" s="12"/>
      <c r="G232" s="12"/>
      <c r="H232" s="12"/>
      <c r="I232" s="12"/>
      <c r="J232" s="12"/>
      <c r="K232" s="12"/>
      <c r="L232" s="12"/>
    </row>
    <row r="233" spans="2:12" hidden="1">
      <c r="B233" s="8"/>
      <c r="C233" s="12"/>
      <c r="D233" s="12"/>
      <c r="E233" s="12"/>
      <c r="F233" s="12"/>
      <c r="G233" s="12"/>
      <c r="H233" s="12"/>
      <c r="I233" s="12"/>
      <c r="J233" s="12"/>
      <c r="K233" s="12"/>
      <c r="L233" s="12"/>
    </row>
    <row r="234" spans="2:12" hidden="1">
      <c r="B234" s="8"/>
      <c r="C234" s="12"/>
      <c r="D234" s="12"/>
      <c r="E234" s="12"/>
      <c r="F234" s="12"/>
      <c r="G234" s="12"/>
      <c r="H234" s="12"/>
      <c r="I234" s="12"/>
      <c r="J234" s="12"/>
      <c r="K234" s="12"/>
      <c r="L234" s="12"/>
    </row>
    <row r="235" spans="2:12" hidden="1">
      <c r="B235" s="8"/>
      <c r="C235" s="12"/>
      <c r="D235" s="12"/>
      <c r="E235" s="12"/>
      <c r="F235" s="12"/>
      <c r="G235" s="12"/>
      <c r="H235" s="12"/>
      <c r="I235" s="12"/>
      <c r="J235" s="12"/>
      <c r="K235" s="12"/>
      <c r="L235" s="12"/>
    </row>
    <row r="236" spans="2:12" hidden="1">
      <c r="B236" s="8"/>
      <c r="C236" s="12"/>
      <c r="D236" s="12"/>
      <c r="E236" s="12"/>
      <c r="F236" s="12"/>
      <c r="G236" s="12"/>
      <c r="H236" s="12"/>
      <c r="I236" s="12"/>
      <c r="J236" s="12"/>
      <c r="K236" s="12"/>
      <c r="L236" s="12"/>
    </row>
    <row r="237" spans="2:12" hidden="1">
      <c r="B237" s="8"/>
      <c r="C237" s="12"/>
      <c r="D237" s="12"/>
      <c r="E237" s="12"/>
      <c r="F237" s="12"/>
      <c r="G237" s="12"/>
      <c r="H237" s="12"/>
      <c r="I237" s="12"/>
      <c r="J237" s="12"/>
      <c r="K237" s="12"/>
      <c r="L237" s="12"/>
    </row>
    <row r="238" spans="2:12" hidden="1">
      <c r="B238" s="8"/>
      <c r="C238" s="12"/>
      <c r="D238" s="12"/>
      <c r="E238" s="12"/>
      <c r="F238" s="12"/>
      <c r="G238" s="12"/>
      <c r="H238" s="12"/>
      <c r="I238" s="12"/>
      <c r="J238" s="12"/>
      <c r="K238" s="12"/>
      <c r="L238" s="12"/>
    </row>
    <row r="239" spans="2:12" hidden="1">
      <c r="B239" s="8"/>
      <c r="C239" s="12"/>
      <c r="D239" s="12"/>
      <c r="E239" s="12"/>
      <c r="F239" s="12"/>
      <c r="G239" s="12"/>
      <c r="H239" s="12"/>
      <c r="I239" s="12"/>
      <c r="J239" s="12"/>
      <c r="K239" s="12"/>
      <c r="L239" s="12"/>
    </row>
    <row r="240" spans="2:12" hidden="1">
      <c r="B240" s="8"/>
      <c r="C240" s="12"/>
      <c r="D240" s="12"/>
      <c r="E240" s="12"/>
      <c r="F240" s="12"/>
      <c r="G240" s="12"/>
      <c r="H240" s="12"/>
      <c r="I240" s="12"/>
      <c r="J240" s="12"/>
      <c r="K240" s="12"/>
      <c r="L240" s="12"/>
    </row>
    <row r="241" spans="2:12" hidden="1">
      <c r="B241" s="8"/>
      <c r="C241" s="12"/>
      <c r="D241" s="12"/>
      <c r="E241" s="12"/>
      <c r="F241" s="12"/>
      <c r="G241" s="12"/>
      <c r="H241" s="12"/>
      <c r="I241" s="12"/>
      <c r="J241" s="12"/>
      <c r="K241" s="12"/>
      <c r="L241" s="12"/>
    </row>
    <row r="242" spans="2:12" hidden="1">
      <c r="B242" s="8"/>
      <c r="C242" s="12"/>
      <c r="D242" s="12"/>
      <c r="E242" s="12"/>
      <c r="F242" s="12"/>
      <c r="G242" s="12"/>
      <c r="H242" s="12"/>
      <c r="I242" s="12"/>
      <c r="J242" s="12"/>
      <c r="K242" s="12"/>
      <c r="L242" s="12"/>
    </row>
    <row r="243" spans="2:12" hidden="1">
      <c r="B243" s="8"/>
      <c r="C243" s="12"/>
      <c r="D243" s="12"/>
      <c r="E243" s="12"/>
      <c r="F243" s="12"/>
      <c r="G243" s="12"/>
      <c r="H243" s="12"/>
      <c r="I243" s="12"/>
      <c r="J243" s="12"/>
      <c r="K243" s="12"/>
      <c r="L243" s="12"/>
    </row>
    <row r="244" spans="2:12" hidden="1">
      <c r="B244" s="8"/>
      <c r="C244" s="12"/>
      <c r="D244" s="12"/>
      <c r="E244" s="12"/>
      <c r="F244" s="12"/>
      <c r="G244" s="12"/>
      <c r="H244" s="12"/>
      <c r="I244" s="12"/>
      <c r="J244" s="12"/>
      <c r="K244" s="12"/>
      <c r="L244" s="12"/>
    </row>
    <row r="245" spans="2:12" hidden="1">
      <c r="B245" s="8"/>
      <c r="C245" s="12"/>
      <c r="D245" s="12"/>
      <c r="E245" s="12"/>
      <c r="F245" s="12"/>
      <c r="G245" s="12"/>
      <c r="H245" s="12"/>
      <c r="I245" s="12"/>
      <c r="J245" s="12"/>
      <c r="K245" s="12"/>
      <c r="L245" s="12"/>
    </row>
    <row r="246" spans="2:12" hidden="1">
      <c r="B246" s="8"/>
      <c r="C246" s="12"/>
      <c r="D246" s="12"/>
      <c r="E246" s="12"/>
      <c r="F246" s="12"/>
      <c r="G246" s="12"/>
      <c r="H246" s="12"/>
      <c r="I246" s="12"/>
      <c r="J246" s="12"/>
      <c r="K246" s="12"/>
      <c r="L246" s="12"/>
    </row>
    <row r="247" spans="2:12" hidden="1">
      <c r="B247" s="8"/>
      <c r="C247" s="12"/>
      <c r="D247" s="12"/>
      <c r="E247" s="12"/>
      <c r="F247" s="12"/>
      <c r="G247" s="12"/>
      <c r="H247" s="12"/>
      <c r="I247" s="12"/>
      <c r="J247" s="12"/>
      <c r="K247" s="12"/>
      <c r="L247" s="12"/>
    </row>
    <row r="248" spans="2:12" hidden="1">
      <c r="B248" s="8"/>
      <c r="C248" s="12"/>
      <c r="D248" s="12"/>
      <c r="E248" s="12"/>
      <c r="F248" s="12"/>
      <c r="G248" s="12"/>
      <c r="H248" s="12"/>
      <c r="I248" s="12"/>
      <c r="J248" s="12"/>
      <c r="K248" s="12"/>
      <c r="L248" s="12"/>
    </row>
    <row r="249" spans="2:12" hidden="1">
      <c r="B249" s="8"/>
      <c r="C249" s="12"/>
      <c r="D249" s="12"/>
      <c r="E249" s="12"/>
      <c r="F249" s="12"/>
      <c r="G249" s="12"/>
      <c r="H249" s="12"/>
      <c r="I249" s="12"/>
      <c r="J249" s="12"/>
      <c r="K249" s="12"/>
      <c r="L249" s="12"/>
    </row>
    <row r="250" spans="2:12" hidden="1">
      <c r="B250" s="8"/>
      <c r="C250" s="12"/>
      <c r="D250" s="12"/>
      <c r="E250" s="12"/>
      <c r="F250" s="12"/>
      <c r="G250" s="12"/>
      <c r="H250" s="12"/>
      <c r="I250" s="12"/>
      <c r="J250" s="12"/>
      <c r="K250" s="12"/>
      <c r="L250" s="12"/>
    </row>
    <row r="251" spans="2:12" hidden="1">
      <c r="B251" s="8"/>
      <c r="C251" s="12"/>
      <c r="D251" s="12"/>
      <c r="E251" s="12"/>
      <c r="F251" s="12"/>
      <c r="G251" s="12"/>
      <c r="H251" s="12"/>
      <c r="I251" s="12"/>
      <c r="J251" s="12"/>
      <c r="K251" s="12"/>
      <c r="L251" s="12"/>
    </row>
    <row r="252" spans="2:12" hidden="1">
      <c r="B252" s="8"/>
      <c r="C252" s="12"/>
      <c r="D252" s="12"/>
      <c r="E252" s="12"/>
      <c r="F252" s="12"/>
      <c r="G252" s="12"/>
      <c r="H252" s="12"/>
      <c r="I252" s="12"/>
      <c r="J252" s="12"/>
      <c r="K252" s="12"/>
      <c r="L252" s="12"/>
    </row>
    <row r="253" spans="2:12" hidden="1">
      <c r="B253" s="8"/>
      <c r="C253" s="12"/>
      <c r="D253" s="12"/>
      <c r="E253" s="12"/>
      <c r="F253" s="12"/>
      <c r="G253" s="12"/>
      <c r="H253" s="12"/>
      <c r="I253" s="12"/>
      <c r="J253" s="12"/>
      <c r="K253" s="12"/>
      <c r="L253" s="12"/>
    </row>
    <row r="254" spans="2:12" hidden="1">
      <c r="B254" s="8"/>
      <c r="C254" s="12"/>
      <c r="D254" s="12"/>
      <c r="E254" s="12"/>
      <c r="F254" s="12"/>
      <c r="G254" s="12"/>
      <c r="H254" s="12"/>
      <c r="I254" s="12"/>
      <c r="J254" s="12"/>
      <c r="K254" s="12"/>
      <c r="L254" s="12"/>
    </row>
    <row r="255" spans="2:12" hidden="1">
      <c r="B255" s="8"/>
      <c r="C255" s="12"/>
      <c r="D255" s="12"/>
      <c r="E255" s="12"/>
      <c r="F255" s="12"/>
      <c r="G255" s="12"/>
      <c r="H255" s="12"/>
      <c r="I255" s="12"/>
      <c r="J255" s="12"/>
      <c r="K255" s="12"/>
      <c r="L255" s="12"/>
    </row>
    <row r="256" spans="2:12" hidden="1">
      <c r="B256" s="8"/>
      <c r="C256" s="12"/>
      <c r="D256" s="12"/>
      <c r="E256" s="12"/>
      <c r="F256" s="12"/>
      <c r="G256" s="12"/>
      <c r="H256" s="12"/>
      <c r="I256" s="12"/>
      <c r="J256" s="12"/>
      <c r="K256" s="12"/>
      <c r="L256" s="12"/>
    </row>
    <row r="257" spans="2:12" hidden="1">
      <c r="B257" s="8"/>
      <c r="C257" s="12"/>
      <c r="D257" s="12"/>
      <c r="E257" s="12"/>
      <c r="F257" s="12"/>
      <c r="G257" s="12"/>
      <c r="H257" s="12"/>
      <c r="I257" s="12"/>
      <c r="J257" s="12"/>
      <c r="K257" s="12"/>
      <c r="L257" s="12"/>
    </row>
    <row r="258" spans="2:12" hidden="1">
      <c r="B258" s="8"/>
      <c r="C258" s="12"/>
      <c r="D258" s="12"/>
      <c r="E258" s="12"/>
      <c r="F258" s="12"/>
      <c r="G258" s="12"/>
      <c r="H258" s="12"/>
      <c r="I258" s="12"/>
      <c r="J258" s="12"/>
      <c r="K258" s="12"/>
      <c r="L258" s="12"/>
    </row>
    <row r="259" spans="2:12" hidden="1">
      <c r="B259" s="8"/>
      <c r="C259" s="12"/>
      <c r="D259" s="12"/>
      <c r="E259" s="12"/>
      <c r="F259" s="12"/>
      <c r="G259" s="12"/>
      <c r="H259" s="12"/>
      <c r="I259" s="12"/>
      <c r="J259" s="12"/>
      <c r="K259" s="12"/>
      <c r="L259" s="12"/>
    </row>
    <row r="260" spans="2:12" hidden="1">
      <c r="B260" s="8"/>
      <c r="C260" s="12"/>
      <c r="D260" s="12"/>
      <c r="E260" s="12"/>
      <c r="F260" s="12"/>
      <c r="G260" s="12"/>
      <c r="H260" s="12"/>
      <c r="I260" s="12"/>
      <c r="J260" s="12"/>
      <c r="K260" s="12"/>
      <c r="L260" s="12"/>
    </row>
    <row r="261" spans="2:12" hidden="1">
      <c r="B261" s="8"/>
      <c r="C261" s="12"/>
      <c r="D261" s="12"/>
      <c r="E261" s="12"/>
      <c r="F261" s="12"/>
      <c r="G261" s="12"/>
      <c r="H261" s="12"/>
      <c r="I261" s="12"/>
      <c r="J261" s="12"/>
      <c r="K261" s="12"/>
      <c r="L261" s="12"/>
    </row>
    <row r="262" spans="2:12" hidden="1">
      <c r="B262" s="8"/>
      <c r="C262" s="12"/>
      <c r="D262" s="12"/>
      <c r="E262" s="12"/>
      <c r="F262" s="12"/>
      <c r="G262" s="12"/>
      <c r="H262" s="12"/>
      <c r="I262" s="12"/>
      <c r="J262" s="12"/>
      <c r="K262" s="12"/>
      <c r="L262" s="12"/>
    </row>
    <row r="263" spans="2:12" hidden="1">
      <c r="B263" s="8"/>
      <c r="C263" s="12"/>
      <c r="D263" s="12"/>
      <c r="E263" s="12"/>
      <c r="F263" s="12"/>
      <c r="G263" s="12"/>
      <c r="H263" s="12"/>
      <c r="I263" s="12"/>
      <c r="J263" s="12"/>
      <c r="K263" s="12"/>
      <c r="L263" s="12"/>
    </row>
    <row r="264" spans="2:12" hidden="1">
      <c r="B264" s="8"/>
      <c r="C264" s="12"/>
      <c r="D264" s="12"/>
      <c r="E264" s="12"/>
      <c r="F264" s="12"/>
      <c r="G264" s="12"/>
      <c r="H264" s="12"/>
      <c r="I264" s="12"/>
      <c r="J264" s="12"/>
      <c r="K264" s="12"/>
      <c r="L264" s="12"/>
    </row>
    <row r="265" spans="2:12" hidden="1">
      <c r="B265" s="8"/>
      <c r="C265" s="12"/>
      <c r="D265" s="12"/>
      <c r="E265" s="12"/>
      <c r="F265" s="12"/>
      <c r="G265" s="12"/>
      <c r="H265" s="12"/>
      <c r="I265" s="12"/>
      <c r="J265" s="12"/>
      <c r="K265" s="12"/>
      <c r="L265" s="12"/>
    </row>
    <row r="266" spans="2:12" hidden="1">
      <c r="B266" s="8"/>
      <c r="C266" s="12"/>
      <c r="D266" s="12"/>
      <c r="E266" s="12"/>
      <c r="F266" s="12"/>
      <c r="G266" s="12"/>
      <c r="H266" s="12"/>
      <c r="I266" s="12"/>
      <c r="J266" s="12"/>
      <c r="K266" s="12"/>
      <c r="L266" s="12"/>
    </row>
    <row r="267" spans="2:12" hidden="1">
      <c r="B267" s="8"/>
      <c r="C267" s="12"/>
      <c r="D267" s="12"/>
      <c r="E267" s="12"/>
      <c r="F267" s="12"/>
      <c r="G267" s="12"/>
      <c r="H267" s="12"/>
      <c r="I267" s="12"/>
      <c r="J267" s="12"/>
      <c r="K267" s="12"/>
      <c r="L267" s="12"/>
    </row>
    <row r="268" spans="2:12" hidden="1">
      <c r="B268" s="8"/>
      <c r="C268" s="12"/>
      <c r="D268" s="12"/>
      <c r="E268" s="12"/>
      <c r="F268" s="12"/>
      <c r="G268" s="12"/>
      <c r="H268" s="12"/>
      <c r="I268" s="12"/>
      <c r="J268" s="12"/>
      <c r="K268" s="12"/>
      <c r="L268" s="12"/>
    </row>
    <row r="269" spans="2:12" hidden="1">
      <c r="B269" s="8"/>
      <c r="C269" s="12"/>
      <c r="D269" s="12"/>
      <c r="E269" s="12"/>
      <c r="F269" s="12"/>
      <c r="G269" s="12"/>
      <c r="H269" s="12"/>
      <c r="I269" s="12"/>
      <c r="J269" s="12"/>
      <c r="K269" s="12"/>
      <c r="L269" s="12"/>
    </row>
    <row r="270" spans="2:12" hidden="1">
      <c r="B270" s="8"/>
      <c r="C270" s="12"/>
      <c r="D270" s="12"/>
      <c r="E270" s="12"/>
      <c r="F270" s="12"/>
      <c r="G270" s="12"/>
      <c r="H270" s="12"/>
      <c r="I270" s="12"/>
      <c r="J270" s="12"/>
      <c r="K270" s="12"/>
      <c r="L270" s="12"/>
    </row>
    <row r="271" spans="2:12" hidden="1">
      <c r="B271" s="8"/>
      <c r="C271" s="12"/>
      <c r="D271" s="12"/>
      <c r="E271" s="12"/>
      <c r="F271" s="12"/>
      <c r="G271" s="12"/>
      <c r="H271" s="12"/>
      <c r="I271" s="12"/>
      <c r="J271" s="12"/>
      <c r="K271" s="12"/>
      <c r="L271" s="12"/>
    </row>
    <row r="272" spans="2:12" hidden="1">
      <c r="B272" s="8"/>
      <c r="C272" s="12"/>
      <c r="D272" s="12"/>
      <c r="E272" s="12"/>
      <c r="F272" s="12"/>
      <c r="G272" s="12"/>
      <c r="H272" s="12"/>
      <c r="I272" s="12"/>
      <c r="J272" s="12"/>
      <c r="K272" s="12"/>
      <c r="L272" s="12"/>
    </row>
    <row r="273" spans="2:12" hidden="1">
      <c r="B273" s="8"/>
      <c r="C273" s="12"/>
      <c r="D273" s="12"/>
      <c r="E273" s="12"/>
      <c r="F273" s="12"/>
      <c r="G273" s="12"/>
      <c r="H273" s="12"/>
      <c r="I273" s="12"/>
      <c r="J273" s="12"/>
      <c r="K273" s="12"/>
      <c r="L273" s="12"/>
    </row>
    <row r="274" spans="2:12" hidden="1">
      <c r="B274" s="8"/>
      <c r="C274" s="12"/>
      <c r="D274" s="12"/>
      <c r="E274" s="12"/>
      <c r="F274" s="12"/>
      <c r="G274" s="12"/>
      <c r="H274" s="12"/>
      <c r="I274" s="12"/>
      <c r="J274" s="12"/>
      <c r="K274" s="12"/>
      <c r="L274" s="12"/>
    </row>
    <row r="275" spans="2:12" hidden="1">
      <c r="B275" s="8"/>
      <c r="C275" s="12"/>
      <c r="D275" s="12"/>
      <c r="E275" s="12"/>
      <c r="F275" s="12"/>
      <c r="G275" s="12"/>
      <c r="H275" s="12"/>
      <c r="I275" s="12"/>
      <c r="J275" s="12"/>
      <c r="K275" s="12"/>
      <c r="L275" s="12"/>
    </row>
    <row r="276" spans="2:12" hidden="1">
      <c r="B276" s="8"/>
      <c r="C276" s="12"/>
      <c r="D276" s="12"/>
      <c r="E276" s="12"/>
      <c r="F276" s="12"/>
      <c r="G276" s="12"/>
      <c r="H276" s="12"/>
      <c r="I276" s="12"/>
      <c r="J276" s="12"/>
      <c r="K276" s="12"/>
      <c r="L276" s="12"/>
    </row>
    <row r="277" spans="2:12" hidden="1">
      <c r="B277" s="8"/>
      <c r="C277" s="12"/>
      <c r="D277" s="12"/>
      <c r="E277" s="12"/>
      <c r="F277" s="12"/>
      <c r="G277" s="12"/>
      <c r="H277" s="12"/>
      <c r="I277" s="12"/>
      <c r="J277" s="12"/>
      <c r="K277" s="12"/>
      <c r="L277" s="12"/>
    </row>
    <row r="278" spans="2:12" hidden="1">
      <c r="B278" s="8"/>
      <c r="C278" s="12"/>
      <c r="D278" s="12"/>
      <c r="E278" s="12"/>
      <c r="F278" s="12"/>
      <c r="G278" s="12"/>
      <c r="H278" s="12"/>
      <c r="I278" s="12"/>
      <c r="J278" s="12"/>
      <c r="K278" s="12"/>
      <c r="L278" s="12"/>
    </row>
    <row r="279" spans="2:12" hidden="1">
      <c r="B279" s="8"/>
      <c r="C279" s="12"/>
      <c r="D279" s="12"/>
      <c r="E279" s="12"/>
      <c r="F279" s="12"/>
      <c r="G279" s="12"/>
      <c r="H279" s="12"/>
      <c r="I279" s="12"/>
      <c r="J279" s="12"/>
      <c r="K279" s="12"/>
      <c r="L279" s="12"/>
    </row>
    <row r="280" spans="2:12" hidden="1">
      <c r="B280" s="8"/>
      <c r="C280" s="12"/>
      <c r="D280" s="12"/>
      <c r="E280" s="12"/>
      <c r="F280" s="12"/>
      <c r="G280" s="12"/>
      <c r="H280" s="12"/>
      <c r="I280" s="12"/>
      <c r="J280" s="12"/>
      <c r="K280" s="12"/>
      <c r="L280" s="12"/>
    </row>
    <row r="281" spans="2:12" hidden="1">
      <c r="B281" s="8"/>
      <c r="C281" s="12"/>
      <c r="D281" s="12"/>
      <c r="E281" s="12"/>
      <c r="F281" s="12"/>
      <c r="G281" s="12"/>
      <c r="H281" s="12"/>
      <c r="I281" s="12"/>
      <c r="J281" s="12"/>
      <c r="K281" s="12"/>
      <c r="L281" s="12"/>
    </row>
    <row r="282" spans="2:12" hidden="1">
      <c r="B282" s="8"/>
      <c r="C282" s="12"/>
      <c r="D282" s="12"/>
      <c r="E282" s="12"/>
      <c r="F282" s="12"/>
      <c r="G282" s="12"/>
      <c r="H282" s="12"/>
      <c r="I282" s="12"/>
      <c r="J282" s="12"/>
      <c r="K282" s="12"/>
      <c r="L282" s="12"/>
    </row>
    <row r="283" spans="2:12" hidden="1">
      <c r="B283" s="8"/>
      <c r="C283" s="12"/>
      <c r="D283" s="12"/>
      <c r="E283" s="12"/>
      <c r="F283" s="12"/>
      <c r="G283" s="12"/>
      <c r="H283" s="12"/>
      <c r="I283" s="12"/>
      <c r="J283" s="12"/>
      <c r="K283" s="12"/>
      <c r="L283" s="12"/>
    </row>
    <row r="284" spans="2:12" hidden="1">
      <c r="B284" s="8"/>
      <c r="C284" s="12"/>
      <c r="D284" s="12"/>
      <c r="E284" s="12"/>
      <c r="F284" s="12"/>
      <c r="G284" s="12"/>
      <c r="H284" s="12"/>
      <c r="I284" s="12"/>
      <c r="J284" s="12"/>
      <c r="K284" s="12"/>
      <c r="L284" s="12"/>
    </row>
    <row r="285" spans="2:12" hidden="1">
      <c r="B285" s="8"/>
      <c r="C285" s="12"/>
      <c r="D285" s="12"/>
      <c r="E285" s="12"/>
      <c r="F285" s="12"/>
      <c r="G285" s="12"/>
      <c r="H285" s="12"/>
      <c r="I285" s="12"/>
      <c r="J285" s="12"/>
      <c r="K285" s="12"/>
      <c r="L285" s="12"/>
    </row>
    <row r="286" spans="2:12" hidden="1">
      <c r="B286" s="8"/>
      <c r="C286" s="12"/>
      <c r="D286" s="12"/>
      <c r="E286" s="12"/>
      <c r="F286" s="12"/>
      <c r="G286" s="12"/>
      <c r="H286" s="12"/>
      <c r="I286" s="12"/>
      <c r="J286" s="12"/>
      <c r="K286" s="12"/>
      <c r="L286" s="12"/>
    </row>
    <row r="287" spans="2:12" hidden="1">
      <c r="B287" s="8"/>
      <c r="C287" s="12"/>
      <c r="D287" s="12"/>
      <c r="E287" s="12"/>
      <c r="F287" s="12"/>
      <c r="G287" s="12"/>
      <c r="H287" s="12"/>
      <c r="I287" s="12"/>
      <c r="J287" s="12"/>
      <c r="K287" s="12"/>
      <c r="L287" s="12"/>
    </row>
    <row r="288" spans="2:12" hidden="1">
      <c r="B288" s="8"/>
      <c r="C288" s="12"/>
      <c r="D288" s="12"/>
      <c r="E288" s="12"/>
      <c r="F288" s="12"/>
      <c r="G288" s="12"/>
      <c r="H288" s="12"/>
      <c r="I288" s="12"/>
      <c r="J288" s="12"/>
      <c r="K288" s="12"/>
      <c r="L288" s="12"/>
    </row>
    <row r="289" spans="2:12" hidden="1">
      <c r="B289" s="8"/>
      <c r="C289" s="12"/>
      <c r="D289" s="12"/>
      <c r="E289" s="12"/>
      <c r="F289" s="12"/>
      <c r="G289" s="12"/>
      <c r="H289" s="12"/>
      <c r="I289" s="12"/>
      <c r="J289" s="12"/>
      <c r="K289" s="12"/>
      <c r="L289" s="12"/>
    </row>
    <row r="290" spans="2:12" hidden="1">
      <c r="B290" s="8"/>
      <c r="C290" s="12"/>
      <c r="D290" s="12"/>
      <c r="E290" s="12"/>
      <c r="F290" s="12"/>
      <c r="G290" s="12"/>
      <c r="H290" s="12"/>
      <c r="I290" s="12"/>
      <c r="J290" s="12"/>
      <c r="K290" s="12"/>
      <c r="L290" s="12"/>
    </row>
    <row r="291" spans="2:12" hidden="1">
      <c r="B291" s="8"/>
      <c r="C291" s="12"/>
      <c r="D291" s="12"/>
      <c r="E291" s="12"/>
      <c r="F291" s="12"/>
      <c r="G291" s="12"/>
      <c r="H291" s="12"/>
      <c r="I291" s="12"/>
      <c r="J291" s="12"/>
      <c r="K291" s="12"/>
      <c r="L291" s="12"/>
    </row>
    <row r="292" spans="2:12" hidden="1">
      <c r="B292" s="8"/>
      <c r="C292" s="12"/>
      <c r="D292" s="12"/>
      <c r="E292" s="12"/>
      <c r="F292" s="12"/>
      <c r="G292" s="12"/>
      <c r="H292" s="12"/>
      <c r="I292" s="12"/>
      <c r="J292" s="12"/>
      <c r="K292" s="12"/>
      <c r="L292" s="12"/>
    </row>
    <row r="293" spans="2:12" hidden="1">
      <c r="B293" s="8"/>
      <c r="C293" s="12"/>
      <c r="D293" s="12"/>
      <c r="E293" s="12"/>
      <c r="F293" s="12"/>
      <c r="G293" s="12"/>
      <c r="H293" s="12"/>
      <c r="I293" s="12"/>
      <c r="J293" s="12"/>
      <c r="K293" s="12"/>
      <c r="L293" s="12"/>
    </row>
    <row r="294" spans="2:12" hidden="1">
      <c r="B294" s="8"/>
      <c r="C294" s="12"/>
      <c r="D294" s="12"/>
      <c r="E294" s="12"/>
      <c r="F294" s="12"/>
      <c r="G294" s="12"/>
      <c r="H294" s="12"/>
      <c r="I294" s="12"/>
      <c r="J294" s="12"/>
      <c r="K294" s="12"/>
      <c r="L294" s="12"/>
    </row>
    <row r="295" spans="2:12" hidden="1">
      <c r="B295" s="8"/>
      <c r="C295" s="12"/>
      <c r="D295" s="12"/>
      <c r="E295" s="12"/>
      <c r="F295" s="12"/>
      <c r="G295" s="12"/>
      <c r="H295" s="12"/>
      <c r="I295" s="12"/>
      <c r="J295" s="12"/>
      <c r="K295" s="12"/>
      <c r="L295" s="12"/>
    </row>
    <row r="296" spans="2:12" hidden="1">
      <c r="B296" s="8"/>
      <c r="C296" s="12"/>
      <c r="D296" s="12"/>
      <c r="E296" s="12"/>
      <c r="F296" s="12"/>
      <c r="G296" s="12"/>
      <c r="H296" s="12"/>
      <c r="I296" s="12"/>
      <c r="J296" s="12"/>
      <c r="K296" s="12"/>
      <c r="L296" s="12"/>
    </row>
    <row r="297" spans="2:12" hidden="1">
      <c r="B297" s="8"/>
      <c r="C297" s="12"/>
      <c r="D297" s="12"/>
      <c r="E297" s="12"/>
      <c r="F297" s="12"/>
      <c r="G297" s="12"/>
      <c r="H297" s="12"/>
      <c r="I297" s="12"/>
      <c r="J297" s="12"/>
      <c r="K297" s="12"/>
      <c r="L297" s="12"/>
    </row>
    <row r="298" spans="2:12" hidden="1">
      <c r="B298" s="8"/>
      <c r="C298" s="12"/>
      <c r="D298" s="12"/>
      <c r="E298" s="12"/>
      <c r="F298" s="12"/>
      <c r="G298" s="12"/>
      <c r="H298" s="12"/>
      <c r="I298" s="12"/>
      <c r="J298" s="12"/>
      <c r="K298" s="12"/>
      <c r="L298" s="12"/>
    </row>
    <row r="299" spans="2:12" hidden="1">
      <c r="B299" s="8"/>
      <c r="C299" s="12"/>
      <c r="D299" s="12"/>
      <c r="E299" s="12"/>
      <c r="F299" s="12"/>
      <c r="G299" s="12"/>
      <c r="H299" s="12"/>
      <c r="I299" s="12"/>
      <c r="J299" s="12"/>
      <c r="K299" s="12"/>
      <c r="L299" s="12"/>
    </row>
    <row r="300" spans="2:12" hidden="1">
      <c r="B300" s="8"/>
      <c r="C300" s="12"/>
      <c r="D300" s="12"/>
      <c r="E300" s="12"/>
      <c r="F300" s="12"/>
      <c r="G300" s="12"/>
      <c r="H300" s="12"/>
      <c r="I300" s="12"/>
      <c r="J300" s="12"/>
      <c r="K300" s="12"/>
      <c r="L300" s="12"/>
    </row>
    <row r="301" spans="2:12" hidden="1">
      <c r="B301" s="8"/>
      <c r="C301" s="12"/>
      <c r="D301" s="12"/>
      <c r="E301" s="12"/>
      <c r="F301" s="12"/>
      <c r="G301" s="12"/>
      <c r="H301" s="12"/>
      <c r="I301" s="12"/>
      <c r="J301" s="12"/>
      <c r="K301" s="12"/>
      <c r="L301" s="12"/>
    </row>
    <row r="302" spans="2:12" hidden="1">
      <c r="B302" s="8"/>
      <c r="C302" s="12"/>
      <c r="D302" s="12"/>
      <c r="E302" s="12"/>
      <c r="F302" s="12"/>
      <c r="G302" s="12"/>
      <c r="H302" s="12"/>
      <c r="I302" s="12"/>
      <c r="J302" s="12"/>
      <c r="K302" s="12"/>
      <c r="L302" s="12"/>
    </row>
    <row r="303" spans="2:12" hidden="1">
      <c r="B303" s="8"/>
      <c r="C303" s="12"/>
      <c r="D303" s="12"/>
      <c r="E303" s="12"/>
      <c r="F303" s="12"/>
      <c r="G303" s="12"/>
      <c r="H303" s="12"/>
      <c r="I303" s="12"/>
      <c r="J303" s="12"/>
      <c r="K303" s="12"/>
      <c r="L303" s="12"/>
    </row>
    <row r="304" spans="2:12" hidden="1">
      <c r="B304" s="8"/>
      <c r="C304" s="12"/>
      <c r="D304" s="12"/>
      <c r="E304" s="12"/>
      <c r="F304" s="12"/>
      <c r="G304" s="12"/>
      <c r="H304" s="12"/>
      <c r="I304" s="12"/>
      <c r="J304" s="12"/>
      <c r="K304" s="12"/>
      <c r="L304" s="12"/>
    </row>
    <row r="305" spans="2:12" hidden="1">
      <c r="B305" s="8"/>
      <c r="C305" s="12"/>
      <c r="D305" s="12"/>
      <c r="E305" s="12"/>
      <c r="F305" s="12"/>
      <c r="G305" s="12"/>
      <c r="H305" s="12"/>
      <c r="I305" s="12"/>
      <c r="J305" s="12"/>
      <c r="K305" s="12"/>
      <c r="L305" s="12"/>
    </row>
    <row r="306" spans="2:12" hidden="1">
      <c r="B306" s="8"/>
      <c r="C306" s="12"/>
      <c r="D306" s="12"/>
      <c r="E306" s="12"/>
      <c r="F306" s="12"/>
      <c r="G306" s="12"/>
      <c r="H306" s="12"/>
      <c r="I306" s="12"/>
      <c r="J306" s="12"/>
      <c r="K306" s="12"/>
      <c r="L306" s="12"/>
    </row>
    <row r="307" spans="2:12" hidden="1">
      <c r="B307" s="8"/>
      <c r="C307" s="12"/>
      <c r="D307" s="12"/>
      <c r="E307" s="12"/>
      <c r="F307" s="12"/>
      <c r="G307" s="12"/>
      <c r="H307" s="12"/>
      <c r="I307" s="12"/>
      <c r="J307" s="12"/>
      <c r="K307" s="12"/>
      <c r="L307" s="12"/>
    </row>
    <row r="308" spans="2:12" hidden="1">
      <c r="B308" s="8"/>
      <c r="C308" s="12"/>
      <c r="D308" s="12"/>
      <c r="E308" s="12"/>
      <c r="F308" s="12"/>
      <c r="G308" s="12"/>
      <c r="H308" s="12"/>
      <c r="I308" s="12"/>
      <c r="J308" s="12"/>
      <c r="K308" s="12"/>
      <c r="L308" s="12"/>
    </row>
    <row r="309" spans="2:12" hidden="1">
      <c r="B309" s="8"/>
      <c r="C309" s="12"/>
      <c r="D309" s="12"/>
      <c r="E309" s="12"/>
      <c r="F309" s="12"/>
      <c r="G309" s="12"/>
      <c r="H309" s="12"/>
      <c r="I309" s="12"/>
      <c r="J309" s="12"/>
      <c r="K309" s="12"/>
      <c r="L309" s="12"/>
    </row>
    <row r="310" spans="2:12" hidden="1">
      <c r="B310" s="8"/>
      <c r="C310" s="12"/>
      <c r="D310" s="12"/>
      <c r="E310" s="12"/>
      <c r="F310" s="12"/>
      <c r="G310" s="12"/>
      <c r="H310" s="12"/>
      <c r="I310" s="12"/>
      <c r="J310" s="12"/>
      <c r="K310" s="12"/>
      <c r="L310" s="12"/>
    </row>
    <row r="311" spans="2:12" hidden="1">
      <c r="B311" s="8"/>
      <c r="C311" s="12"/>
      <c r="D311" s="12"/>
      <c r="E311" s="12"/>
      <c r="F311" s="12"/>
      <c r="G311" s="12"/>
      <c r="H311" s="12"/>
      <c r="I311" s="12"/>
      <c r="J311" s="12"/>
      <c r="K311" s="12"/>
      <c r="L311" s="12"/>
    </row>
    <row r="312" spans="2:12" hidden="1">
      <c r="B312" s="8"/>
      <c r="C312" s="12"/>
      <c r="D312" s="12"/>
      <c r="E312" s="12"/>
      <c r="F312" s="12"/>
      <c r="G312" s="12"/>
      <c r="H312" s="12"/>
      <c r="I312" s="12"/>
      <c r="J312" s="12"/>
      <c r="K312" s="12"/>
      <c r="L312" s="12"/>
    </row>
    <row r="313" spans="2:12" hidden="1">
      <c r="B313" s="8"/>
      <c r="C313" s="12"/>
      <c r="D313" s="12"/>
      <c r="E313" s="12"/>
      <c r="F313" s="12"/>
      <c r="G313" s="12"/>
      <c r="H313" s="12"/>
      <c r="I313" s="12"/>
      <c r="J313" s="12"/>
      <c r="K313" s="12"/>
      <c r="L313" s="12"/>
    </row>
    <row r="314" spans="2:12" hidden="1">
      <c r="B314" s="8"/>
      <c r="C314" s="12"/>
      <c r="D314" s="12"/>
      <c r="E314" s="12"/>
      <c r="F314" s="12"/>
      <c r="G314" s="12"/>
      <c r="H314" s="12"/>
      <c r="I314" s="12"/>
      <c r="J314" s="12"/>
      <c r="K314" s="12"/>
      <c r="L314" s="12"/>
    </row>
    <row r="315" spans="2:12" hidden="1">
      <c r="B315" s="8"/>
      <c r="C315" s="12"/>
      <c r="D315" s="12"/>
      <c r="E315" s="12"/>
      <c r="F315" s="12"/>
      <c r="G315" s="12"/>
      <c r="H315" s="12"/>
      <c r="I315" s="12"/>
      <c r="J315" s="12"/>
      <c r="K315" s="12"/>
      <c r="L315" s="12"/>
    </row>
    <row r="316" spans="2:12" hidden="1">
      <c r="B316" s="8"/>
      <c r="C316" s="12"/>
      <c r="D316" s="12"/>
      <c r="E316" s="12"/>
      <c r="F316" s="12"/>
      <c r="G316" s="12"/>
      <c r="H316" s="12"/>
      <c r="I316" s="12"/>
      <c r="J316" s="12"/>
      <c r="K316" s="12"/>
      <c r="L316" s="12"/>
    </row>
    <row r="317" spans="2:12" hidden="1">
      <c r="B317" s="8"/>
      <c r="C317" s="12"/>
      <c r="D317" s="12"/>
      <c r="E317" s="12"/>
      <c r="F317" s="12"/>
      <c r="G317" s="12"/>
      <c r="H317" s="12"/>
      <c r="I317" s="12"/>
      <c r="J317" s="12"/>
      <c r="K317" s="12"/>
      <c r="L317" s="12"/>
    </row>
    <row r="318" spans="2:12" hidden="1">
      <c r="B318" s="8"/>
      <c r="C318" s="12"/>
      <c r="D318" s="12"/>
      <c r="E318" s="12"/>
      <c r="F318" s="12"/>
      <c r="G318" s="12"/>
      <c r="H318" s="12"/>
      <c r="I318" s="12"/>
      <c r="J318" s="12"/>
      <c r="K318" s="12"/>
      <c r="L318" s="12"/>
    </row>
    <row r="319" spans="2:12" hidden="1">
      <c r="B319" s="8"/>
      <c r="C319" s="12"/>
      <c r="D319" s="12"/>
      <c r="E319" s="12"/>
      <c r="F319" s="12"/>
      <c r="G319" s="12"/>
      <c r="H319" s="12"/>
      <c r="I319" s="12"/>
      <c r="J319" s="12"/>
      <c r="K319" s="12"/>
      <c r="L319" s="12"/>
    </row>
    <row r="320" spans="2:12" hidden="1">
      <c r="B320" s="8"/>
      <c r="C320" s="12"/>
      <c r="D320" s="12"/>
      <c r="E320" s="12"/>
      <c r="F320" s="12"/>
      <c r="G320" s="12"/>
      <c r="H320" s="12"/>
      <c r="I320" s="12"/>
      <c r="J320" s="12"/>
      <c r="K320" s="12"/>
      <c r="L320" s="12"/>
    </row>
    <row r="321" spans="2:12" hidden="1">
      <c r="B321" s="8"/>
      <c r="C321" s="12"/>
      <c r="D321" s="12"/>
      <c r="E321" s="12"/>
      <c r="F321" s="12"/>
      <c r="G321" s="12"/>
      <c r="H321" s="12"/>
      <c r="I321" s="12"/>
      <c r="J321" s="12"/>
      <c r="K321" s="12"/>
      <c r="L321" s="12"/>
    </row>
    <row r="322" spans="2:12" hidden="1">
      <c r="B322" s="8"/>
      <c r="C322" s="12"/>
      <c r="D322" s="12"/>
      <c r="E322" s="12"/>
      <c r="F322" s="12"/>
      <c r="G322" s="12"/>
      <c r="H322" s="12"/>
      <c r="I322" s="12"/>
      <c r="J322" s="12"/>
      <c r="K322" s="12"/>
      <c r="L322" s="12"/>
    </row>
    <row r="323" spans="2:12" hidden="1">
      <c r="B323" s="8"/>
      <c r="C323" s="12"/>
      <c r="D323" s="12"/>
      <c r="E323" s="12"/>
      <c r="F323" s="12"/>
      <c r="G323" s="12"/>
      <c r="H323" s="12"/>
      <c r="I323" s="12"/>
      <c r="J323" s="12"/>
      <c r="K323" s="12"/>
      <c r="L323" s="12"/>
    </row>
    <row r="324" spans="2:12" hidden="1">
      <c r="B324" s="8"/>
      <c r="C324" s="12"/>
      <c r="D324" s="12"/>
      <c r="E324" s="12"/>
      <c r="F324" s="12"/>
      <c r="G324" s="12"/>
      <c r="H324" s="12"/>
      <c r="I324" s="12"/>
      <c r="J324" s="12"/>
      <c r="K324" s="12"/>
      <c r="L324" s="12"/>
    </row>
    <row r="325" spans="2:12" hidden="1">
      <c r="B325" s="8"/>
      <c r="C325" s="12"/>
      <c r="D325" s="12"/>
      <c r="E325" s="12"/>
      <c r="F325" s="12"/>
      <c r="G325" s="12"/>
      <c r="H325" s="12"/>
      <c r="I325" s="12"/>
      <c r="J325" s="12"/>
      <c r="K325" s="12"/>
      <c r="L325" s="12"/>
    </row>
    <row r="326" spans="2:12" hidden="1">
      <c r="B326" s="8"/>
      <c r="C326" s="12"/>
      <c r="D326" s="12"/>
      <c r="E326" s="12"/>
      <c r="F326" s="12"/>
      <c r="G326" s="12"/>
      <c r="H326" s="12"/>
      <c r="I326" s="12"/>
      <c r="J326" s="12"/>
      <c r="K326" s="12"/>
      <c r="L326" s="12"/>
    </row>
    <row r="327" spans="2:12" hidden="1">
      <c r="B327" s="8"/>
      <c r="C327" s="12"/>
      <c r="D327" s="12"/>
      <c r="E327" s="12"/>
      <c r="F327" s="12"/>
      <c r="G327" s="12"/>
      <c r="H327" s="12"/>
      <c r="I327" s="12"/>
      <c r="J327" s="12"/>
      <c r="K327" s="12"/>
      <c r="L327" s="12"/>
    </row>
    <row r="328" spans="2:12" hidden="1">
      <c r="B328" s="8"/>
      <c r="C328" s="12"/>
      <c r="D328" s="12"/>
      <c r="E328" s="12"/>
      <c r="F328" s="12"/>
      <c r="G328" s="12"/>
      <c r="H328" s="12"/>
      <c r="I328" s="12"/>
      <c r="J328" s="12"/>
      <c r="K328" s="12"/>
      <c r="L328" s="12"/>
    </row>
    <row r="329" spans="2:12" hidden="1">
      <c r="B329" s="8"/>
      <c r="C329" s="12"/>
      <c r="D329" s="12"/>
      <c r="E329" s="12"/>
      <c r="F329" s="12"/>
      <c r="G329" s="12"/>
      <c r="H329" s="12"/>
      <c r="I329" s="12"/>
      <c r="J329" s="12"/>
      <c r="K329" s="12"/>
      <c r="L329" s="12"/>
    </row>
    <row r="330" spans="2:12" hidden="1">
      <c r="B330" s="8"/>
      <c r="C330" s="12"/>
      <c r="D330" s="12"/>
      <c r="E330" s="12"/>
      <c r="F330" s="12"/>
      <c r="G330" s="12"/>
      <c r="H330" s="12"/>
      <c r="I330" s="12"/>
      <c r="J330" s="12"/>
      <c r="K330" s="12"/>
      <c r="L330" s="12"/>
    </row>
    <row r="331" spans="2:12" hidden="1">
      <c r="B331" s="8"/>
      <c r="C331" s="12"/>
      <c r="D331" s="12"/>
      <c r="E331" s="12"/>
      <c r="F331" s="12"/>
      <c r="G331" s="12"/>
      <c r="H331" s="12"/>
      <c r="I331" s="12"/>
      <c r="J331" s="12"/>
      <c r="K331" s="12"/>
      <c r="L331" s="12"/>
    </row>
    <row r="332" spans="2:12" hidden="1">
      <c r="B332" s="8"/>
      <c r="C332" s="12"/>
      <c r="D332" s="12"/>
      <c r="E332" s="12"/>
      <c r="F332" s="12"/>
      <c r="G332" s="12"/>
      <c r="H332" s="12"/>
      <c r="I332" s="12"/>
      <c r="J332" s="12"/>
      <c r="K332" s="12"/>
      <c r="L332" s="12"/>
    </row>
    <row r="333" spans="2:12" hidden="1">
      <c r="B333" s="8"/>
      <c r="C333" s="12"/>
      <c r="D333" s="12"/>
      <c r="E333" s="12"/>
      <c r="F333" s="12"/>
      <c r="G333" s="12"/>
      <c r="H333" s="12"/>
      <c r="I333" s="12"/>
      <c r="J333" s="12"/>
      <c r="K333" s="12"/>
      <c r="L333" s="12"/>
    </row>
    <row r="334" spans="2:12" hidden="1">
      <c r="B334" s="8"/>
      <c r="C334" s="12"/>
      <c r="D334" s="12"/>
      <c r="E334" s="12"/>
      <c r="F334" s="12"/>
      <c r="G334" s="12"/>
      <c r="H334" s="12"/>
      <c r="I334" s="12"/>
      <c r="J334" s="12"/>
      <c r="K334" s="12"/>
      <c r="L334" s="12"/>
    </row>
    <row r="335" spans="2:12" hidden="1">
      <c r="B335" s="8"/>
      <c r="C335" s="12"/>
      <c r="D335" s="12"/>
      <c r="E335" s="12"/>
      <c r="F335" s="12"/>
      <c r="G335" s="12"/>
      <c r="H335" s="12"/>
      <c r="I335" s="12"/>
      <c r="J335" s="12"/>
      <c r="K335" s="12"/>
      <c r="L335" s="12"/>
    </row>
    <row r="336" spans="2:12" hidden="1">
      <c r="B336" s="8"/>
      <c r="C336" s="12"/>
      <c r="D336" s="12"/>
      <c r="E336" s="12"/>
      <c r="F336" s="12"/>
      <c r="G336" s="12"/>
      <c r="H336" s="12"/>
      <c r="I336" s="12"/>
      <c r="J336" s="12"/>
      <c r="K336" s="12"/>
      <c r="L336" s="12"/>
    </row>
    <row r="337" spans="2:12" hidden="1">
      <c r="B337" s="8"/>
      <c r="C337" s="12"/>
      <c r="D337" s="12"/>
      <c r="E337" s="12"/>
      <c r="F337" s="12"/>
      <c r="G337" s="12"/>
      <c r="H337" s="12"/>
      <c r="I337" s="12"/>
      <c r="J337" s="12"/>
      <c r="K337" s="12"/>
      <c r="L337" s="12"/>
    </row>
    <row r="338" spans="2:12" hidden="1">
      <c r="B338" s="8"/>
      <c r="C338" s="12"/>
      <c r="D338" s="12"/>
      <c r="E338" s="12"/>
      <c r="F338" s="12"/>
      <c r="G338" s="12"/>
      <c r="H338" s="12"/>
      <c r="I338" s="12"/>
      <c r="J338" s="12"/>
      <c r="K338" s="12"/>
      <c r="L338" s="12"/>
    </row>
    <row r="339" spans="2:12" hidden="1">
      <c r="B339" s="8"/>
      <c r="C339" s="12"/>
      <c r="D339" s="12"/>
      <c r="E339" s="12"/>
      <c r="F339" s="12"/>
      <c r="G339" s="12"/>
      <c r="H339" s="12"/>
      <c r="I339" s="12"/>
      <c r="J339" s="12"/>
      <c r="K339" s="12"/>
      <c r="L339" s="12"/>
    </row>
    <row r="340" spans="2:12" hidden="1">
      <c r="B340" s="8"/>
      <c r="C340" s="12"/>
      <c r="D340" s="12"/>
      <c r="E340" s="12"/>
      <c r="F340" s="12"/>
      <c r="G340" s="12"/>
      <c r="H340" s="12"/>
      <c r="I340" s="12"/>
      <c r="J340" s="12"/>
      <c r="K340" s="12"/>
      <c r="L340" s="12"/>
    </row>
    <row r="341" spans="2:12" hidden="1">
      <c r="B341" s="8"/>
      <c r="C341" s="12"/>
      <c r="D341" s="12"/>
      <c r="E341" s="12"/>
      <c r="F341" s="12"/>
      <c r="G341" s="12"/>
      <c r="H341" s="12"/>
      <c r="I341" s="12"/>
      <c r="J341" s="12"/>
      <c r="K341" s="12"/>
      <c r="L341" s="12"/>
    </row>
    <row r="342" spans="2:12" hidden="1">
      <c r="B342" s="8"/>
      <c r="C342" s="12"/>
      <c r="D342" s="12"/>
      <c r="E342" s="12"/>
      <c r="F342" s="12"/>
      <c r="G342" s="12"/>
      <c r="H342" s="12"/>
      <c r="I342" s="12"/>
      <c r="J342" s="12"/>
      <c r="K342" s="12"/>
      <c r="L342" s="12"/>
    </row>
    <row r="343" spans="2:12" hidden="1">
      <c r="B343" s="8"/>
      <c r="C343" s="12"/>
      <c r="D343" s="12"/>
      <c r="E343" s="12"/>
      <c r="F343" s="12"/>
      <c r="G343" s="12"/>
      <c r="H343" s="12"/>
      <c r="I343" s="12"/>
      <c r="J343" s="12"/>
      <c r="K343" s="12"/>
      <c r="L343" s="12"/>
    </row>
    <row r="344" spans="2:12" hidden="1">
      <c r="B344" s="8"/>
      <c r="C344" s="12"/>
      <c r="D344" s="12"/>
      <c r="E344" s="12"/>
      <c r="F344" s="12"/>
      <c r="G344" s="12"/>
      <c r="H344" s="12"/>
      <c r="I344" s="12"/>
      <c r="J344" s="12"/>
      <c r="K344" s="12"/>
      <c r="L344" s="12"/>
    </row>
    <row r="345" spans="2:12" hidden="1">
      <c r="B345" s="8"/>
      <c r="C345" s="12"/>
      <c r="D345" s="12"/>
      <c r="E345" s="12"/>
      <c r="F345" s="12"/>
      <c r="G345" s="12"/>
      <c r="H345" s="12"/>
      <c r="I345" s="12"/>
      <c r="J345" s="12"/>
      <c r="K345" s="12"/>
      <c r="L345" s="12"/>
    </row>
    <row r="346" spans="2:12" hidden="1">
      <c r="B346" s="8"/>
      <c r="C346" s="12"/>
      <c r="D346" s="12"/>
      <c r="E346" s="12"/>
      <c r="F346" s="12"/>
      <c r="G346" s="12"/>
      <c r="H346" s="12"/>
      <c r="I346" s="12"/>
      <c r="J346" s="12"/>
      <c r="K346" s="12"/>
      <c r="L346" s="12"/>
    </row>
    <row r="347" spans="2:12" hidden="1">
      <c r="B347" s="8"/>
      <c r="C347" s="12"/>
      <c r="D347" s="12"/>
      <c r="E347" s="12"/>
      <c r="F347" s="12"/>
      <c r="G347" s="12"/>
      <c r="H347" s="12"/>
      <c r="I347" s="12"/>
      <c r="J347" s="12"/>
      <c r="K347" s="12"/>
      <c r="L347" s="12"/>
    </row>
    <row r="348" spans="2:12" hidden="1">
      <c r="B348" s="8"/>
      <c r="C348" s="12"/>
      <c r="D348" s="12"/>
      <c r="E348" s="12"/>
      <c r="F348" s="12"/>
      <c r="G348" s="12"/>
      <c r="H348" s="12"/>
      <c r="I348" s="12"/>
      <c r="J348" s="12"/>
      <c r="K348" s="12"/>
      <c r="L348" s="12"/>
    </row>
    <row r="349" spans="2:12" hidden="1">
      <c r="B349" s="8"/>
      <c r="C349" s="12"/>
      <c r="D349" s="12"/>
      <c r="E349" s="12"/>
      <c r="F349" s="12"/>
      <c r="G349" s="12"/>
      <c r="H349" s="12"/>
      <c r="I349" s="12"/>
      <c r="J349" s="12"/>
      <c r="K349" s="12"/>
      <c r="L349" s="12"/>
    </row>
    <row r="350" spans="2:12" hidden="1">
      <c r="B350" s="8"/>
      <c r="C350" s="12"/>
      <c r="D350" s="12"/>
      <c r="E350" s="12"/>
      <c r="F350" s="12"/>
      <c r="G350" s="12"/>
      <c r="H350" s="12"/>
      <c r="I350" s="12"/>
      <c r="J350" s="12"/>
      <c r="K350" s="12"/>
      <c r="L350" s="12"/>
    </row>
    <row r="351" spans="2:12" hidden="1">
      <c r="B351" s="8"/>
      <c r="C351" s="12"/>
      <c r="D351" s="12"/>
      <c r="E351" s="12"/>
      <c r="F351" s="12"/>
      <c r="G351" s="12"/>
      <c r="H351" s="12"/>
      <c r="I351" s="12"/>
      <c r="J351" s="12"/>
      <c r="K351" s="12"/>
      <c r="L351" s="12"/>
    </row>
    <row r="352" spans="2:12" hidden="1">
      <c r="B352" s="8"/>
      <c r="C352" s="12"/>
      <c r="D352" s="12"/>
      <c r="E352" s="12"/>
      <c r="F352" s="12"/>
      <c r="G352" s="12"/>
      <c r="H352" s="12"/>
      <c r="I352" s="12"/>
      <c r="J352" s="12"/>
      <c r="K352" s="12"/>
      <c r="L352" s="12"/>
    </row>
    <row r="353" spans="2:12" hidden="1">
      <c r="B353" s="8"/>
      <c r="C353" s="12"/>
      <c r="D353" s="12"/>
      <c r="E353" s="12"/>
      <c r="F353" s="12"/>
      <c r="G353" s="12"/>
      <c r="H353" s="12"/>
      <c r="I353" s="12"/>
      <c r="J353" s="12"/>
      <c r="K353" s="12"/>
      <c r="L353" s="12"/>
    </row>
    <row r="354" spans="2:12" hidden="1">
      <c r="B354" s="8"/>
      <c r="C354" s="12"/>
      <c r="D354" s="12"/>
      <c r="E354" s="12"/>
      <c r="F354" s="12"/>
      <c r="G354" s="12"/>
      <c r="H354" s="12"/>
      <c r="I354" s="12"/>
      <c r="J354" s="12"/>
      <c r="K354" s="12"/>
      <c r="L354" s="12"/>
    </row>
    <row r="355" spans="2:12" hidden="1">
      <c r="B355" s="8"/>
      <c r="C355" s="12"/>
      <c r="D355" s="12"/>
      <c r="E355" s="12"/>
      <c r="F355" s="12"/>
      <c r="G355" s="12"/>
      <c r="H355" s="12"/>
      <c r="I355" s="12"/>
      <c r="J355" s="12"/>
      <c r="K355" s="12"/>
      <c r="L355" s="12"/>
    </row>
    <row r="356" spans="2:12" hidden="1">
      <c r="B356" s="8"/>
      <c r="C356" s="12"/>
      <c r="D356" s="12"/>
      <c r="E356" s="12"/>
      <c r="F356" s="12"/>
      <c r="G356" s="12"/>
      <c r="H356" s="12"/>
      <c r="I356" s="12"/>
      <c r="J356" s="12"/>
      <c r="K356" s="12"/>
      <c r="L356" s="12"/>
    </row>
    <row r="357" spans="2:12" hidden="1">
      <c r="B357" s="8"/>
      <c r="C357" s="12"/>
      <c r="D357" s="12"/>
      <c r="E357" s="12"/>
      <c r="F357" s="12"/>
      <c r="G357" s="12"/>
      <c r="H357" s="12"/>
      <c r="I357" s="12"/>
      <c r="J357" s="12"/>
      <c r="K357" s="12"/>
      <c r="L357" s="12"/>
    </row>
    <row r="358" spans="2:12" hidden="1">
      <c r="B358" s="8"/>
      <c r="C358" s="12"/>
      <c r="D358" s="12"/>
      <c r="E358" s="12"/>
      <c r="F358" s="12"/>
      <c r="G358" s="12"/>
      <c r="H358" s="12"/>
      <c r="I358" s="12"/>
      <c r="J358" s="12"/>
      <c r="K358" s="12"/>
      <c r="L358" s="12"/>
    </row>
    <row r="359" spans="2:12" hidden="1">
      <c r="B359" s="8"/>
      <c r="C359" s="12"/>
      <c r="D359" s="12"/>
      <c r="E359" s="12"/>
      <c r="F359" s="12"/>
      <c r="G359" s="12"/>
      <c r="H359" s="12"/>
      <c r="I359" s="12"/>
      <c r="J359" s="12"/>
      <c r="K359" s="12"/>
      <c r="L359" s="12"/>
    </row>
    <row r="360" spans="2:12" hidden="1">
      <c r="B360" s="8"/>
      <c r="C360" s="12"/>
      <c r="D360" s="12"/>
      <c r="E360" s="12"/>
      <c r="F360" s="12"/>
      <c r="G360" s="12"/>
      <c r="H360" s="12"/>
      <c r="I360" s="12"/>
      <c r="J360" s="12"/>
      <c r="K360" s="12"/>
      <c r="L360" s="12"/>
    </row>
    <row r="361" spans="2:12" hidden="1">
      <c r="B361" s="8"/>
      <c r="C361" s="12"/>
      <c r="D361" s="12"/>
      <c r="E361" s="12"/>
      <c r="F361" s="12"/>
      <c r="G361" s="12"/>
      <c r="H361" s="12"/>
      <c r="I361" s="12"/>
      <c r="J361" s="12"/>
      <c r="K361" s="12"/>
      <c r="L361" s="12"/>
    </row>
    <row r="362" spans="2:12" hidden="1">
      <c r="B362" s="8"/>
      <c r="C362" s="12"/>
      <c r="D362" s="12"/>
      <c r="E362" s="12"/>
      <c r="F362" s="12"/>
      <c r="G362" s="12"/>
      <c r="H362" s="12"/>
      <c r="I362" s="12"/>
      <c r="J362" s="12"/>
      <c r="K362" s="12"/>
      <c r="L362" s="12"/>
    </row>
    <row r="363" spans="2:12" hidden="1">
      <c r="B363" s="8"/>
      <c r="C363" s="12"/>
      <c r="D363" s="12"/>
      <c r="E363" s="12"/>
      <c r="F363" s="12"/>
      <c r="G363" s="12"/>
      <c r="H363" s="12"/>
      <c r="I363" s="12"/>
      <c r="J363" s="12"/>
      <c r="K363" s="12"/>
      <c r="L363" s="12"/>
    </row>
    <row r="364" spans="2:12" hidden="1">
      <c r="B364" s="8"/>
      <c r="C364" s="12"/>
      <c r="D364" s="12"/>
      <c r="E364" s="12"/>
      <c r="F364" s="12"/>
      <c r="G364" s="12"/>
      <c r="H364" s="12"/>
      <c r="I364" s="12"/>
      <c r="J364" s="12"/>
      <c r="K364" s="12"/>
      <c r="L364" s="12"/>
    </row>
    <row r="365" spans="2:12" hidden="1">
      <c r="B365" s="8"/>
      <c r="C365" s="12"/>
      <c r="D365" s="12"/>
      <c r="E365" s="12"/>
      <c r="F365" s="12"/>
      <c r="G365" s="12"/>
      <c r="H365" s="12"/>
      <c r="I365" s="12"/>
      <c r="J365" s="12"/>
      <c r="K365" s="12"/>
      <c r="L365" s="12"/>
    </row>
    <row r="366" spans="2:12" hidden="1">
      <c r="B366" s="8"/>
      <c r="C366" s="12"/>
      <c r="D366" s="12"/>
      <c r="E366" s="12"/>
      <c r="F366" s="12"/>
      <c r="G366" s="12"/>
      <c r="H366" s="12"/>
      <c r="I366" s="12"/>
      <c r="J366" s="12"/>
      <c r="K366" s="12"/>
      <c r="L366" s="12"/>
    </row>
    <row r="367" spans="2:12" hidden="1">
      <c r="B367" s="8"/>
      <c r="C367" s="12"/>
      <c r="D367" s="12"/>
      <c r="E367" s="12"/>
      <c r="F367" s="12"/>
      <c r="G367" s="12"/>
      <c r="H367" s="12"/>
      <c r="I367" s="12"/>
      <c r="J367" s="12"/>
      <c r="K367" s="12"/>
      <c r="L367" s="12"/>
    </row>
    <row r="368" spans="2:12" hidden="1">
      <c r="B368" s="8"/>
      <c r="C368" s="12"/>
      <c r="D368" s="12"/>
      <c r="E368" s="12"/>
      <c r="F368" s="12"/>
      <c r="G368" s="12"/>
      <c r="H368" s="12"/>
      <c r="I368" s="12"/>
      <c r="J368" s="12"/>
      <c r="K368" s="12"/>
      <c r="L368" s="12"/>
    </row>
    <row r="369" spans="2:12" hidden="1">
      <c r="B369" s="8"/>
      <c r="C369" s="12"/>
      <c r="D369" s="12"/>
      <c r="E369" s="12"/>
      <c r="F369" s="12"/>
      <c r="G369" s="12"/>
      <c r="H369" s="12"/>
      <c r="I369" s="12"/>
      <c r="J369" s="12"/>
      <c r="K369" s="12"/>
      <c r="L369" s="12"/>
    </row>
    <row r="370" spans="2:12" hidden="1">
      <c r="B370" s="8"/>
      <c r="C370" s="12"/>
      <c r="D370" s="12"/>
      <c r="E370" s="12"/>
      <c r="F370" s="12"/>
      <c r="G370" s="12"/>
      <c r="H370" s="12"/>
      <c r="I370" s="12"/>
      <c r="J370" s="12"/>
      <c r="K370" s="12"/>
      <c r="L370" s="12"/>
    </row>
    <row r="371" spans="2:12" hidden="1">
      <c r="B371" s="8"/>
      <c r="C371" s="12"/>
      <c r="D371" s="12"/>
      <c r="E371" s="12"/>
      <c r="F371" s="12"/>
      <c r="G371" s="12"/>
      <c r="H371" s="12"/>
      <c r="I371" s="12"/>
      <c r="J371" s="12"/>
      <c r="K371" s="12"/>
      <c r="L371" s="12"/>
    </row>
    <row r="372" spans="2:12" hidden="1">
      <c r="B372" s="8"/>
      <c r="C372" s="12"/>
      <c r="D372" s="12"/>
      <c r="E372" s="12"/>
      <c r="F372" s="12"/>
      <c r="G372" s="12"/>
      <c r="H372" s="12"/>
      <c r="I372" s="12"/>
      <c r="J372" s="12"/>
      <c r="K372" s="12"/>
      <c r="L372" s="12"/>
    </row>
    <row r="373" spans="2:12" hidden="1">
      <c r="B373" s="8"/>
      <c r="C373" s="12"/>
      <c r="D373" s="12"/>
      <c r="E373" s="12"/>
      <c r="F373" s="12"/>
      <c r="G373" s="12"/>
      <c r="H373" s="12"/>
      <c r="I373" s="12"/>
      <c r="J373" s="12"/>
      <c r="K373" s="12"/>
      <c r="L373" s="12"/>
    </row>
    <row r="374" spans="2:12" hidden="1">
      <c r="B374" s="8"/>
      <c r="C374" s="12"/>
      <c r="D374" s="12"/>
      <c r="E374" s="12"/>
      <c r="F374" s="12"/>
      <c r="G374" s="12"/>
      <c r="H374" s="12"/>
      <c r="I374" s="12"/>
      <c r="J374" s="12"/>
      <c r="K374" s="12"/>
      <c r="L374" s="12"/>
    </row>
    <row r="375" spans="2:12" hidden="1">
      <c r="B375" s="8"/>
      <c r="C375" s="12"/>
      <c r="D375" s="12"/>
      <c r="E375" s="12"/>
      <c r="F375" s="12"/>
      <c r="G375" s="12"/>
      <c r="H375" s="12"/>
      <c r="I375" s="12"/>
      <c r="J375" s="12"/>
      <c r="K375" s="12"/>
      <c r="L375" s="12"/>
    </row>
    <row r="376" spans="2:12" hidden="1">
      <c r="B376" s="8"/>
      <c r="C376" s="12"/>
      <c r="D376" s="12"/>
      <c r="E376" s="12"/>
      <c r="F376" s="12"/>
      <c r="G376" s="12"/>
      <c r="H376" s="12"/>
      <c r="I376" s="12"/>
      <c r="J376" s="12"/>
      <c r="K376" s="12"/>
      <c r="L376" s="12"/>
    </row>
    <row r="377" spans="2:12" hidden="1">
      <c r="B377" s="8"/>
      <c r="C377" s="12"/>
      <c r="D377" s="12"/>
      <c r="E377" s="12"/>
      <c r="F377" s="12"/>
      <c r="G377" s="12"/>
      <c r="H377" s="12"/>
      <c r="I377" s="12"/>
      <c r="J377" s="12"/>
      <c r="K377" s="12"/>
      <c r="L377" s="12"/>
    </row>
    <row r="378" spans="2:12" hidden="1">
      <c r="B378" s="8"/>
      <c r="C378" s="12"/>
      <c r="D378" s="12"/>
      <c r="E378" s="12"/>
      <c r="F378" s="12"/>
      <c r="G378" s="12"/>
      <c r="H378" s="12"/>
      <c r="I378" s="12"/>
      <c r="J378" s="12"/>
      <c r="K378" s="12"/>
      <c r="L378" s="12"/>
    </row>
    <row r="379" spans="2:12" hidden="1">
      <c r="B379" s="8"/>
      <c r="C379" s="12"/>
      <c r="D379" s="12"/>
      <c r="E379" s="12"/>
      <c r="F379" s="12"/>
      <c r="G379" s="12"/>
      <c r="H379" s="12"/>
      <c r="I379" s="12"/>
      <c r="J379" s="12"/>
      <c r="K379" s="12"/>
      <c r="L379" s="12"/>
    </row>
    <row r="380" spans="2:12" hidden="1">
      <c r="B380" s="8"/>
      <c r="C380" s="12"/>
      <c r="D380" s="12"/>
      <c r="E380" s="12"/>
      <c r="F380" s="12"/>
      <c r="G380" s="12"/>
      <c r="H380" s="12"/>
      <c r="I380" s="12"/>
      <c r="J380" s="12"/>
      <c r="K380" s="12"/>
      <c r="L380" s="12"/>
    </row>
    <row r="381" spans="2:12" hidden="1">
      <c r="B381" s="8"/>
      <c r="C381" s="12"/>
      <c r="D381" s="12"/>
      <c r="E381" s="12"/>
      <c r="F381" s="12"/>
      <c r="G381" s="12"/>
      <c r="H381" s="12"/>
      <c r="I381" s="12"/>
      <c r="J381" s="12"/>
      <c r="K381" s="12"/>
      <c r="L381" s="12"/>
    </row>
    <row r="382" spans="2:12" hidden="1">
      <c r="B382" s="8"/>
      <c r="C382" s="12"/>
      <c r="D382" s="12"/>
      <c r="E382" s="12"/>
      <c r="F382" s="12"/>
      <c r="G382" s="12"/>
      <c r="H382" s="12"/>
      <c r="I382" s="12"/>
      <c r="J382" s="12"/>
      <c r="K382" s="12"/>
      <c r="L382" s="12"/>
    </row>
    <row r="383" spans="2:12" hidden="1">
      <c r="B383" s="8"/>
      <c r="C383" s="12"/>
      <c r="D383" s="12"/>
      <c r="E383" s="12"/>
      <c r="F383" s="12"/>
      <c r="G383" s="12"/>
      <c r="H383" s="12"/>
      <c r="I383" s="12"/>
      <c r="J383" s="12"/>
      <c r="K383" s="12"/>
      <c r="L383" s="12"/>
    </row>
    <row r="384" spans="2:12" hidden="1">
      <c r="B384" s="8"/>
      <c r="C384" s="12"/>
      <c r="D384" s="12"/>
      <c r="E384" s="12"/>
      <c r="F384" s="12"/>
      <c r="G384" s="12"/>
      <c r="H384" s="12"/>
      <c r="I384" s="12"/>
      <c r="J384" s="12"/>
      <c r="K384" s="12"/>
      <c r="L384" s="12"/>
    </row>
    <row r="385" spans="2:12" hidden="1">
      <c r="B385" s="8"/>
      <c r="C385" s="12"/>
      <c r="D385" s="12"/>
      <c r="E385" s="12"/>
      <c r="F385" s="12"/>
      <c r="G385" s="12"/>
      <c r="H385" s="12"/>
      <c r="I385" s="12"/>
      <c r="J385" s="12"/>
      <c r="K385" s="12"/>
      <c r="L385" s="12"/>
    </row>
    <row r="386" spans="2:12" hidden="1">
      <c r="B386" s="8"/>
      <c r="C386" s="12"/>
      <c r="D386" s="12"/>
      <c r="E386" s="12"/>
      <c r="F386" s="12"/>
      <c r="G386" s="12"/>
      <c r="H386" s="12"/>
      <c r="I386" s="12"/>
      <c r="J386" s="12"/>
      <c r="K386" s="12"/>
      <c r="L386" s="12"/>
    </row>
    <row r="387" spans="2:12" hidden="1">
      <c r="B387" s="8"/>
      <c r="C387" s="12"/>
      <c r="D387" s="12"/>
      <c r="E387" s="12"/>
      <c r="F387" s="12"/>
      <c r="G387" s="12"/>
      <c r="H387" s="12"/>
      <c r="I387" s="12"/>
      <c r="J387" s="12"/>
      <c r="K387" s="12"/>
      <c r="L387" s="12"/>
    </row>
    <row r="388" spans="2:12" hidden="1">
      <c r="B388" s="8"/>
      <c r="C388" s="12"/>
      <c r="D388" s="12"/>
      <c r="E388" s="12"/>
      <c r="F388" s="12"/>
      <c r="G388" s="12"/>
      <c r="H388" s="12"/>
      <c r="I388" s="12"/>
      <c r="J388" s="12"/>
      <c r="K388" s="12"/>
      <c r="L388" s="12"/>
    </row>
    <row r="389" spans="2:12" hidden="1">
      <c r="B389" s="8"/>
      <c r="C389" s="12"/>
      <c r="D389" s="12"/>
      <c r="E389" s="12"/>
      <c r="F389" s="12"/>
      <c r="G389" s="12"/>
      <c r="H389" s="12"/>
      <c r="I389" s="12"/>
      <c r="J389" s="12"/>
      <c r="K389" s="12"/>
      <c r="L389" s="12"/>
    </row>
    <row r="390" spans="2:12" hidden="1">
      <c r="B390" s="8"/>
      <c r="C390" s="12"/>
      <c r="D390" s="12"/>
      <c r="E390" s="12"/>
      <c r="F390" s="12"/>
      <c r="G390" s="12"/>
      <c r="H390" s="12"/>
      <c r="I390" s="12"/>
      <c r="J390" s="12"/>
      <c r="K390" s="12"/>
      <c r="L390" s="12"/>
    </row>
    <row r="391" spans="2:12" hidden="1">
      <c r="B391" s="8"/>
      <c r="C391" s="12"/>
      <c r="D391" s="12"/>
      <c r="E391" s="12"/>
      <c r="F391" s="12"/>
      <c r="G391" s="12"/>
      <c r="H391" s="12"/>
      <c r="I391" s="12"/>
      <c r="J391" s="12"/>
      <c r="K391" s="12"/>
      <c r="L391" s="12"/>
    </row>
    <row r="392" spans="2:12" hidden="1">
      <c r="B392" s="8"/>
      <c r="C392" s="12"/>
      <c r="D392" s="12"/>
      <c r="E392" s="12"/>
      <c r="F392" s="12"/>
      <c r="G392" s="12"/>
      <c r="H392" s="12"/>
      <c r="I392" s="12"/>
      <c r="J392" s="12"/>
      <c r="K392" s="12"/>
      <c r="L392" s="12"/>
    </row>
    <row r="393" spans="2:12" hidden="1">
      <c r="B393" s="8"/>
      <c r="C393" s="12"/>
      <c r="D393" s="12"/>
      <c r="E393" s="12"/>
      <c r="F393" s="12"/>
      <c r="G393" s="12"/>
      <c r="H393" s="12"/>
      <c r="I393" s="12"/>
      <c r="J393" s="12"/>
      <c r="K393" s="12"/>
      <c r="L393" s="12"/>
    </row>
    <row r="394" spans="2:12" hidden="1">
      <c r="B394" s="8"/>
      <c r="C394" s="12"/>
      <c r="D394" s="12"/>
      <c r="E394" s="12"/>
      <c r="F394" s="12"/>
      <c r="G394" s="12"/>
      <c r="H394" s="12"/>
      <c r="I394" s="12"/>
      <c r="J394" s="12"/>
      <c r="K394" s="12"/>
      <c r="L394" s="12"/>
    </row>
    <row r="395" spans="2:12" hidden="1">
      <c r="B395" s="8"/>
      <c r="C395" s="12"/>
      <c r="D395" s="12"/>
      <c r="E395" s="12"/>
      <c r="F395" s="12"/>
      <c r="G395" s="12"/>
      <c r="H395" s="12"/>
      <c r="I395" s="12"/>
      <c r="J395" s="12"/>
      <c r="K395" s="12"/>
      <c r="L395" s="12"/>
    </row>
    <row r="396" spans="2:12" hidden="1">
      <c r="B396" s="8"/>
      <c r="C396" s="12"/>
      <c r="D396" s="12"/>
      <c r="E396" s="12"/>
      <c r="F396" s="12"/>
      <c r="G396" s="12"/>
      <c r="H396" s="12"/>
      <c r="I396" s="12"/>
      <c r="J396" s="12"/>
      <c r="K396" s="12"/>
      <c r="L396" s="12"/>
    </row>
    <row r="397" spans="2:12" hidden="1">
      <c r="B397" s="8"/>
      <c r="C397" s="12"/>
      <c r="D397" s="12"/>
      <c r="E397" s="12"/>
      <c r="F397" s="12"/>
      <c r="G397" s="12"/>
      <c r="H397" s="12"/>
      <c r="I397" s="12"/>
      <c r="J397" s="12"/>
      <c r="K397" s="12"/>
      <c r="L397" s="12"/>
    </row>
    <row r="398" spans="2:12" hidden="1">
      <c r="B398" s="8"/>
      <c r="C398" s="12"/>
      <c r="D398" s="12"/>
      <c r="E398" s="12"/>
      <c r="F398" s="12"/>
      <c r="G398" s="12"/>
      <c r="H398" s="12"/>
      <c r="I398" s="12"/>
      <c r="J398" s="12"/>
      <c r="K398" s="12"/>
      <c r="L398" s="12"/>
    </row>
    <row r="399" spans="2:12" hidden="1">
      <c r="B399" s="8"/>
      <c r="C399" s="12"/>
      <c r="D399" s="12"/>
      <c r="E399" s="12"/>
      <c r="F399" s="12"/>
      <c r="G399" s="12"/>
      <c r="H399" s="12"/>
      <c r="I399" s="12"/>
      <c r="J399" s="12"/>
      <c r="K399" s="12"/>
      <c r="L399" s="12"/>
    </row>
    <row r="400" spans="2:12" hidden="1">
      <c r="B400" s="8"/>
      <c r="C400" s="12"/>
      <c r="D400" s="12"/>
      <c r="E400" s="12"/>
      <c r="F400" s="12"/>
      <c r="G400" s="12"/>
      <c r="H400" s="12"/>
      <c r="I400" s="12"/>
      <c r="J400" s="12"/>
      <c r="K400" s="12"/>
      <c r="L400" s="12"/>
    </row>
    <row r="401" spans="2:12" hidden="1">
      <c r="B401" s="8"/>
      <c r="C401" s="12"/>
      <c r="D401" s="12"/>
      <c r="E401" s="12"/>
      <c r="F401" s="12"/>
      <c r="G401" s="12"/>
      <c r="H401" s="12"/>
      <c r="I401" s="12"/>
      <c r="J401" s="12"/>
      <c r="K401" s="12"/>
      <c r="L401" s="12"/>
    </row>
    <row r="402" spans="2:12" hidden="1">
      <c r="B402" s="8"/>
      <c r="C402" s="12"/>
      <c r="D402" s="12"/>
      <c r="E402" s="12"/>
      <c r="F402" s="12"/>
      <c r="G402" s="12"/>
      <c r="H402" s="12"/>
      <c r="I402" s="12"/>
      <c r="J402" s="12"/>
      <c r="K402" s="12"/>
      <c r="L402" s="12"/>
    </row>
    <row r="403" spans="2:12" hidden="1">
      <c r="B403" s="8"/>
      <c r="C403" s="12"/>
      <c r="D403" s="12"/>
      <c r="E403" s="12"/>
      <c r="F403" s="12"/>
      <c r="G403" s="12"/>
      <c r="H403" s="12"/>
      <c r="I403" s="12"/>
      <c r="J403" s="12"/>
      <c r="K403" s="12"/>
      <c r="L403" s="12"/>
    </row>
    <row r="404" spans="2:12" hidden="1">
      <c r="B404" s="8"/>
      <c r="C404" s="12"/>
      <c r="D404" s="12"/>
      <c r="E404" s="12"/>
      <c r="F404" s="12"/>
      <c r="G404" s="12"/>
      <c r="H404" s="12"/>
      <c r="I404" s="12"/>
      <c r="J404" s="12"/>
      <c r="K404" s="12"/>
      <c r="L404" s="12"/>
    </row>
    <row r="405" spans="2:12" hidden="1">
      <c r="B405" s="8"/>
      <c r="C405" s="12"/>
      <c r="D405" s="12"/>
      <c r="E405" s="12"/>
      <c r="F405" s="12"/>
      <c r="G405" s="12"/>
      <c r="H405" s="12"/>
      <c r="I405" s="12"/>
      <c r="J405" s="12"/>
      <c r="K405" s="12"/>
      <c r="L405" s="12"/>
    </row>
    <row r="406" spans="2:12" hidden="1">
      <c r="B406" s="8"/>
      <c r="C406" s="12"/>
      <c r="D406" s="12"/>
      <c r="E406" s="12"/>
      <c r="F406" s="12"/>
      <c r="G406" s="12"/>
      <c r="H406" s="12"/>
      <c r="I406" s="12"/>
      <c r="J406" s="12"/>
      <c r="K406" s="12"/>
      <c r="L406" s="12"/>
    </row>
    <row r="407" spans="2:12" hidden="1">
      <c r="B407" s="8"/>
      <c r="C407" s="12"/>
      <c r="D407" s="12"/>
      <c r="E407" s="12"/>
      <c r="F407" s="12"/>
      <c r="G407" s="12"/>
      <c r="H407" s="12"/>
      <c r="I407" s="12"/>
      <c r="J407" s="12"/>
      <c r="K407" s="12"/>
      <c r="L407" s="12"/>
    </row>
    <row r="408" spans="2:12" hidden="1">
      <c r="B408" s="8"/>
      <c r="C408" s="12"/>
      <c r="D408" s="12"/>
      <c r="E408" s="12"/>
      <c r="F408" s="12"/>
      <c r="G408" s="12"/>
      <c r="H408" s="12"/>
      <c r="I408" s="12"/>
      <c r="J408" s="12"/>
      <c r="K408" s="12"/>
      <c r="L408" s="12"/>
    </row>
    <row r="409" spans="2:12" hidden="1">
      <c r="B409" s="8"/>
      <c r="C409" s="12"/>
      <c r="D409" s="12"/>
      <c r="E409" s="12"/>
      <c r="F409" s="12"/>
      <c r="G409" s="12"/>
      <c r="H409" s="12"/>
      <c r="I409" s="12"/>
      <c r="J409" s="12"/>
      <c r="K409" s="12"/>
      <c r="L409" s="12"/>
    </row>
    <row r="410" spans="2:12" hidden="1">
      <c r="B410" s="8"/>
      <c r="C410" s="12"/>
      <c r="D410" s="12"/>
      <c r="E410" s="12"/>
      <c r="F410" s="12"/>
      <c r="G410" s="12"/>
      <c r="H410" s="12"/>
      <c r="I410" s="12"/>
      <c r="J410" s="12"/>
      <c r="K410" s="12"/>
      <c r="L410" s="12"/>
    </row>
    <row r="411" spans="2:12" hidden="1">
      <c r="B411" s="8"/>
      <c r="C411" s="12"/>
      <c r="D411" s="12"/>
      <c r="E411" s="12"/>
      <c r="F411" s="12"/>
      <c r="G411" s="12"/>
      <c r="H411" s="12"/>
      <c r="I411" s="12"/>
      <c r="J411" s="12"/>
      <c r="K411" s="12"/>
      <c r="L411" s="12"/>
    </row>
    <row r="412" spans="2:12" hidden="1">
      <c r="B412" s="8"/>
      <c r="C412" s="12"/>
      <c r="D412" s="12"/>
      <c r="E412" s="12"/>
      <c r="F412" s="12"/>
      <c r="G412" s="12"/>
      <c r="H412" s="12"/>
      <c r="I412" s="12"/>
      <c r="J412" s="12"/>
      <c r="K412" s="12"/>
      <c r="L412" s="12"/>
    </row>
    <row r="413" spans="2:12" hidden="1">
      <c r="B413" s="8"/>
      <c r="C413" s="12"/>
      <c r="D413" s="12"/>
      <c r="E413" s="12"/>
      <c r="F413" s="12"/>
      <c r="G413" s="12"/>
      <c r="H413" s="12"/>
      <c r="I413" s="12"/>
      <c r="J413" s="12"/>
      <c r="K413" s="12"/>
      <c r="L413" s="12"/>
    </row>
    <row r="414" spans="2:12" hidden="1">
      <c r="B414" s="8"/>
      <c r="C414" s="12"/>
      <c r="D414" s="12"/>
      <c r="E414" s="12"/>
      <c r="F414" s="12"/>
      <c r="G414" s="12"/>
      <c r="H414" s="12"/>
      <c r="I414" s="12"/>
      <c r="J414" s="12"/>
      <c r="K414" s="12"/>
      <c r="L414" s="12"/>
    </row>
    <row r="415" spans="2:12" hidden="1">
      <c r="B415" s="8"/>
      <c r="C415" s="12"/>
      <c r="D415" s="12"/>
      <c r="E415" s="12"/>
      <c r="F415" s="12"/>
      <c r="G415" s="12"/>
      <c r="H415" s="12"/>
      <c r="I415" s="12"/>
      <c r="J415" s="12"/>
      <c r="K415" s="12"/>
      <c r="L415" s="12"/>
    </row>
    <row r="416" spans="2:12" hidden="1">
      <c r="B416" s="8"/>
      <c r="C416" s="12"/>
      <c r="D416" s="12"/>
      <c r="E416" s="12"/>
      <c r="F416" s="12"/>
      <c r="G416" s="12"/>
      <c r="H416" s="12"/>
      <c r="I416" s="12"/>
      <c r="J416" s="12"/>
      <c r="K416" s="12"/>
      <c r="L416" s="12"/>
    </row>
    <row r="417" spans="2:12" hidden="1">
      <c r="B417" s="8"/>
      <c r="C417" s="12"/>
      <c r="D417" s="12"/>
      <c r="E417" s="12"/>
      <c r="F417" s="12"/>
      <c r="G417" s="12"/>
      <c r="H417" s="12"/>
      <c r="I417" s="12"/>
      <c r="J417" s="12"/>
      <c r="K417" s="12"/>
      <c r="L417" s="12"/>
    </row>
    <row r="418" spans="2:12" hidden="1">
      <c r="B418" s="8"/>
      <c r="C418" s="12"/>
      <c r="D418" s="12"/>
      <c r="E418" s="12"/>
      <c r="F418" s="12"/>
      <c r="G418" s="12"/>
      <c r="H418" s="12"/>
      <c r="I418" s="12"/>
      <c r="J418" s="12"/>
      <c r="K418" s="12"/>
      <c r="L418" s="12"/>
    </row>
    <row r="419" spans="2:12" hidden="1">
      <c r="B419" s="8"/>
      <c r="C419" s="12"/>
      <c r="D419" s="12"/>
      <c r="E419" s="12"/>
      <c r="F419" s="12"/>
      <c r="G419" s="12"/>
      <c r="H419" s="12"/>
      <c r="I419" s="12"/>
      <c r="J419" s="12"/>
      <c r="K419" s="12"/>
      <c r="L419" s="12"/>
    </row>
    <row r="420" spans="2:12" hidden="1">
      <c r="B420" s="8"/>
      <c r="C420" s="12"/>
      <c r="D420" s="12"/>
      <c r="E420" s="12"/>
      <c r="F420" s="12"/>
      <c r="G420" s="12"/>
      <c r="H420" s="12"/>
      <c r="I420" s="12"/>
      <c r="J420" s="12"/>
      <c r="K420" s="12"/>
      <c r="L420" s="12"/>
    </row>
    <row r="421" spans="2:12" hidden="1">
      <c r="B421" s="8"/>
      <c r="C421" s="12"/>
      <c r="D421" s="12"/>
      <c r="E421" s="12"/>
      <c r="F421" s="12"/>
      <c r="G421" s="12"/>
      <c r="H421" s="12"/>
      <c r="I421" s="12"/>
      <c r="J421" s="12"/>
      <c r="K421" s="12"/>
      <c r="L421" s="12"/>
    </row>
    <row r="422" spans="2:12" hidden="1">
      <c r="B422" s="8"/>
      <c r="C422" s="12"/>
      <c r="D422" s="12"/>
      <c r="E422" s="12"/>
      <c r="F422" s="12"/>
      <c r="G422" s="12"/>
      <c r="H422" s="12"/>
      <c r="I422" s="12"/>
      <c r="J422" s="12"/>
      <c r="K422" s="12"/>
      <c r="L422" s="12"/>
    </row>
    <row r="423" spans="2:12" hidden="1">
      <c r="B423" s="8"/>
      <c r="C423" s="12"/>
      <c r="D423" s="12"/>
      <c r="E423" s="12"/>
      <c r="F423" s="12"/>
      <c r="G423" s="12"/>
      <c r="H423" s="12"/>
      <c r="I423" s="12"/>
      <c r="J423" s="12"/>
      <c r="K423" s="12"/>
      <c r="L423" s="12"/>
    </row>
    <row r="424" spans="2:12" hidden="1">
      <c r="B424" s="8"/>
      <c r="C424" s="12"/>
      <c r="D424" s="12"/>
      <c r="E424" s="12"/>
      <c r="F424" s="12"/>
      <c r="G424" s="12"/>
      <c r="H424" s="12"/>
      <c r="I424" s="12"/>
      <c r="J424" s="12"/>
      <c r="K424" s="12"/>
      <c r="L424" s="12"/>
    </row>
    <row r="425" spans="2:12" hidden="1">
      <c r="B425" s="8"/>
      <c r="C425" s="12"/>
      <c r="D425" s="12"/>
      <c r="E425" s="12"/>
      <c r="F425" s="12"/>
      <c r="G425" s="12"/>
      <c r="H425" s="12"/>
      <c r="I425" s="12"/>
      <c r="J425" s="12"/>
      <c r="K425" s="12"/>
      <c r="L425" s="12"/>
    </row>
    <row r="426" spans="2:12" hidden="1">
      <c r="B426" s="8"/>
      <c r="C426" s="12"/>
      <c r="D426" s="12"/>
      <c r="E426" s="12"/>
      <c r="F426" s="12"/>
      <c r="G426" s="12"/>
      <c r="H426" s="12"/>
      <c r="I426" s="12"/>
      <c r="J426" s="12"/>
      <c r="K426" s="12"/>
      <c r="L426" s="12"/>
    </row>
    <row r="427" spans="2:12" hidden="1">
      <c r="B427" s="8"/>
      <c r="C427" s="12"/>
      <c r="D427" s="12"/>
      <c r="E427" s="12"/>
      <c r="F427" s="12"/>
      <c r="G427" s="12"/>
      <c r="H427" s="12"/>
      <c r="I427" s="12"/>
      <c r="J427" s="12"/>
      <c r="K427" s="12"/>
      <c r="L427" s="12"/>
    </row>
    <row r="428" spans="2:12" hidden="1">
      <c r="B428" s="8"/>
      <c r="C428" s="12"/>
      <c r="D428" s="12"/>
      <c r="E428" s="12"/>
      <c r="F428" s="12"/>
      <c r="G428" s="12"/>
      <c r="H428" s="12"/>
      <c r="I428" s="12"/>
      <c r="J428" s="12"/>
      <c r="K428" s="12"/>
      <c r="L428" s="12"/>
    </row>
    <row r="429" spans="2:12" hidden="1">
      <c r="B429" s="8"/>
      <c r="C429" s="12"/>
      <c r="D429" s="12"/>
      <c r="E429" s="12"/>
      <c r="F429" s="12"/>
      <c r="G429" s="12"/>
      <c r="H429" s="12"/>
      <c r="I429" s="12"/>
      <c r="J429" s="12"/>
      <c r="K429" s="12"/>
      <c r="L429" s="12"/>
    </row>
    <row r="430" spans="2:12" hidden="1">
      <c r="B430" s="8"/>
      <c r="C430" s="12"/>
      <c r="D430" s="12"/>
      <c r="E430" s="12"/>
      <c r="F430" s="12"/>
      <c r="G430" s="12"/>
      <c r="H430" s="12"/>
      <c r="I430" s="12"/>
      <c r="J430" s="12"/>
      <c r="K430" s="12"/>
      <c r="L430" s="12"/>
    </row>
    <row r="431" spans="2:12" hidden="1">
      <c r="B431" s="8"/>
      <c r="C431" s="12"/>
      <c r="D431" s="12"/>
      <c r="E431" s="12"/>
      <c r="F431" s="12"/>
      <c r="G431" s="12"/>
      <c r="H431" s="12"/>
      <c r="I431" s="12"/>
      <c r="J431" s="12"/>
      <c r="K431" s="12"/>
      <c r="L431" s="12"/>
    </row>
    <row r="432" spans="2:12" hidden="1">
      <c r="B432" s="8"/>
      <c r="C432" s="12"/>
      <c r="D432" s="12"/>
      <c r="E432" s="12"/>
      <c r="F432" s="12"/>
      <c r="G432" s="12"/>
      <c r="H432" s="12"/>
      <c r="I432" s="12"/>
      <c r="J432" s="12"/>
      <c r="K432" s="12"/>
      <c r="L432" s="12"/>
    </row>
    <row r="433" spans="2:12" hidden="1">
      <c r="B433" s="8"/>
      <c r="C433" s="12"/>
      <c r="D433" s="12"/>
      <c r="E433" s="12"/>
      <c r="F433" s="12"/>
      <c r="G433" s="12"/>
      <c r="H433" s="12"/>
      <c r="I433" s="12"/>
      <c r="J433" s="12"/>
      <c r="K433" s="12"/>
      <c r="L433" s="12"/>
    </row>
    <row r="434" spans="2:12" hidden="1">
      <c r="B434" s="8"/>
      <c r="C434" s="12"/>
      <c r="D434" s="12"/>
      <c r="E434" s="12"/>
      <c r="F434" s="12"/>
      <c r="G434" s="12"/>
      <c r="H434" s="12"/>
      <c r="I434" s="12"/>
      <c r="J434" s="12"/>
      <c r="K434" s="12"/>
      <c r="L434" s="12"/>
    </row>
    <row r="435" spans="2:12" hidden="1">
      <c r="B435" s="8"/>
      <c r="C435" s="12"/>
      <c r="D435" s="12"/>
      <c r="E435" s="12"/>
      <c r="F435" s="12"/>
      <c r="G435" s="12"/>
      <c r="H435" s="12"/>
      <c r="I435" s="12"/>
      <c r="J435" s="12"/>
      <c r="K435" s="12"/>
      <c r="L435" s="12"/>
    </row>
    <row r="436" spans="2:12" hidden="1">
      <c r="B436" s="8"/>
      <c r="C436" s="12"/>
      <c r="D436" s="12"/>
      <c r="E436" s="12"/>
      <c r="F436" s="12"/>
      <c r="G436" s="12"/>
      <c r="H436" s="12"/>
      <c r="I436" s="12"/>
      <c r="J436" s="12"/>
      <c r="K436" s="12"/>
      <c r="L436" s="12"/>
    </row>
    <row r="437" spans="2:12" hidden="1">
      <c r="B437" s="8"/>
      <c r="C437" s="12"/>
      <c r="D437" s="12"/>
      <c r="E437" s="12"/>
      <c r="F437" s="12"/>
      <c r="G437" s="12"/>
      <c r="H437" s="12"/>
      <c r="I437" s="12"/>
      <c r="J437" s="12"/>
      <c r="K437" s="12"/>
      <c r="L437" s="12"/>
    </row>
    <row r="438" spans="2:12" hidden="1">
      <c r="B438" s="8"/>
      <c r="C438" s="12"/>
      <c r="D438" s="12"/>
      <c r="E438" s="12"/>
      <c r="F438" s="12"/>
      <c r="G438" s="12"/>
      <c r="H438" s="12"/>
      <c r="I438" s="12"/>
      <c r="J438" s="12"/>
      <c r="K438" s="12"/>
      <c r="L438" s="12"/>
    </row>
    <row r="439" spans="2:12" hidden="1">
      <c r="B439" s="8"/>
      <c r="C439" s="12"/>
      <c r="D439" s="12"/>
      <c r="E439" s="12"/>
      <c r="F439" s="12"/>
      <c r="G439" s="12"/>
      <c r="H439" s="12"/>
      <c r="I439" s="12"/>
      <c r="J439" s="12"/>
      <c r="K439" s="12"/>
      <c r="L439" s="12"/>
    </row>
    <row r="440" spans="2:12" hidden="1">
      <c r="B440" s="8"/>
      <c r="C440" s="12"/>
      <c r="D440" s="12"/>
      <c r="E440" s="12"/>
      <c r="F440" s="12"/>
      <c r="G440" s="12"/>
      <c r="H440" s="12"/>
      <c r="I440" s="12"/>
      <c r="J440" s="12"/>
      <c r="K440" s="12"/>
      <c r="L440" s="12"/>
    </row>
    <row r="441" spans="2:12" hidden="1">
      <c r="B441" s="8"/>
      <c r="C441" s="12"/>
      <c r="D441" s="12"/>
      <c r="E441" s="12"/>
      <c r="F441" s="12"/>
      <c r="G441" s="12"/>
      <c r="H441" s="12"/>
      <c r="I441" s="12"/>
      <c r="J441" s="12"/>
      <c r="K441" s="12"/>
      <c r="L441" s="12"/>
    </row>
    <row r="442" spans="2:12" hidden="1">
      <c r="B442" s="8"/>
      <c r="C442" s="12"/>
      <c r="D442" s="12"/>
      <c r="E442" s="12"/>
      <c r="F442" s="12"/>
      <c r="G442" s="12"/>
      <c r="H442" s="12"/>
      <c r="I442" s="12"/>
      <c r="J442" s="12"/>
      <c r="K442" s="12"/>
      <c r="L442" s="12"/>
    </row>
    <row r="443" spans="2:12" hidden="1">
      <c r="B443" s="8"/>
      <c r="C443" s="12"/>
      <c r="D443" s="12"/>
      <c r="E443" s="12"/>
      <c r="F443" s="12"/>
      <c r="G443" s="12"/>
      <c r="H443" s="12"/>
      <c r="I443" s="12"/>
      <c r="J443" s="12"/>
      <c r="K443" s="12"/>
      <c r="L443" s="12"/>
    </row>
    <row r="444" spans="2:12" hidden="1">
      <c r="B444" s="8"/>
      <c r="C444" s="12"/>
      <c r="D444" s="12"/>
      <c r="E444" s="12"/>
      <c r="F444" s="12"/>
      <c r="G444" s="12"/>
      <c r="H444" s="12"/>
      <c r="I444" s="12"/>
      <c r="J444" s="12"/>
      <c r="K444" s="12"/>
      <c r="L444" s="12"/>
    </row>
    <row r="445" spans="2:12" hidden="1">
      <c r="B445" s="8"/>
      <c r="C445" s="12"/>
      <c r="D445" s="12"/>
      <c r="E445" s="12"/>
      <c r="F445" s="12"/>
      <c r="G445" s="12"/>
      <c r="H445" s="12"/>
      <c r="I445" s="12"/>
      <c r="J445" s="12"/>
      <c r="K445" s="12"/>
      <c r="L445" s="12"/>
    </row>
    <row r="446" spans="2:12" hidden="1">
      <c r="B446" s="8"/>
      <c r="C446" s="12"/>
      <c r="D446" s="12"/>
      <c r="E446" s="12"/>
      <c r="F446" s="12"/>
      <c r="G446" s="12"/>
      <c r="H446" s="12"/>
      <c r="I446" s="12"/>
      <c r="J446" s="12"/>
      <c r="K446" s="12"/>
      <c r="L446" s="12"/>
    </row>
    <row r="447" spans="2:12" hidden="1">
      <c r="B447" s="8"/>
      <c r="C447" s="12"/>
      <c r="D447" s="12"/>
      <c r="E447" s="12"/>
      <c r="F447" s="12"/>
      <c r="G447" s="12"/>
      <c r="H447" s="12"/>
      <c r="I447" s="12"/>
      <c r="J447" s="12"/>
      <c r="K447" s="12"/>
      <c r="L447" s="12"/>
    </row>
    <row r="448" spans="2:12" hidden="1">
      <c r="B448" s="8"/>
      <c r="C448" s="12"/>
      <c r="D448" s="12"/>
      <c r="E448" s="12"/>
      <c r="F448" s="12"/>
      <c r="G448" s="12"/>
      <c r="H448" s="12"/>
      <c r="I448" s="12"/>
      <c r="J448" s="12"/>
      <c r="K448" s="12"/>
      <c r="L448" s="12"/>
    </row>
    <row r="449" spans="2:12" hidden="1">
      <c r="B449" s="8"/>
      <c r="C449" s="12"/>
      <c r="D449" s="12"/>
      <c r="E449" s="12"/>
      <c r="F449" s="12"/>
      <c r="G449" s="12"/>
      <c r="H449" s="12"/>
      <c r="I449" s="12"/>
      <c r="J449" s="12"/>
      <c r="K449" s="12"/>
      <c r="L449" s="12"/>
    </row>
    <row r="450" spans="2:12" hidden="1">
      <c r="B450" s="8"/>
      <c r="C450" s="12"/>
      <c r="D450" s="12"/>
      <c r="E450" s="12"/>
      <c r="F450" s="12"/>
      <c r="G450" s="12"/>
      <c r="H450" s="12"/>
      <c r="I450" s="12"/>
      <c r="J450" s="12"/>
      <c r="K450" s="12"/>
      <c r="L450" s="12"/>
    </row>
    <row r="451" spans="2:12" hidden="1">
      <c r="B451" s="8"/>
      <c r="C451" s="12"/>
      <c r="D451" s="12"/>
      <c r="E451" s="12"/>
      <c r="F451" s="12"/>
      <c r="G451" s="12"/>
      <c r="H451" s="12"/>
      <c r="I451" s="12"/>
      <c r="J451" s="12"/>
      <c r="K451" s="12"/>
      <c r="L451" s="12"/>
    </row>
    <row r="452" spans="2:12" hidden="1">
      <c r="B452" s="8"/>
      <c r="C452" s="12"/>
      <c r="D452" s="12"/>
      <c r="E452" s="12"/>
      <c r="F452" s="12"/>
      <c r="G452" s="12"/>
      <c r="H452" s="12"/>
      <c r="I452" s="12"/>
      <c r="J452" s="12"/>
      <c r="K452" s="12"/>
      <c r="L452" s="12"/>
    </row>
    <row r="453" spans="2:12" hidden="1">
      <c r="B453" s="8"/>
      <c r="C453" s="12"/>
      <c r="D453" s="12"/>
      <c r="E453" s="12"/>
      <c r="F453" s="12"/>
      <c r="G453" s="12"/>
      <c r="H453" s="12"/>
      <c r="I453" s="12"/>
      <c r="J453" s="12"/>
      <c r="K453" s="12"/>
      <c r="L453" s="12"/>
    </row>
    <row r="454" spans="2:12" hidden="1">
      <c r="B454" s="8"/>
      <c r="C454" s="12"/>
      <c r="D454" s="12"/>
      <c r="E454" s="12"/>
      <c r="F454" s="12"/>
      <c r="G454" s="12"/>
      <c r="H454" s="12"/>
      <c r="I454" s="12"/>
      <c r="J454" s="12"/>
      <c r="K454" s="12"/>
      <c r="L454" s="12"/>
    </row>
    <row r="455" spans="2:12" hidden="1">
      <c r="B455" s="8"/>
      <c r="C455" s="12"/>
      <c r="D455" s="12"/>
      <c r="E455" s="12"/>
      <c r="F455" s="12"/>
      <c r="G455" s="12"/>
      <c r="H455" s="12"/>
      <c r="I455" s="12"/>
      <c r="J455" s="12"/>
      <c r="K455" s="12"/>
      <c r="L455" s="12"/>
    </row>
    <row r="456" spans="2:12" hidden="1">
      <c r="B456" s="8"/>
      <c r="C456" s="12"/>
      <c r="D456" s="12"/>
      <c r="E456" s="12"/>
      <c r="F456" s="12"/>
      <c r="G456" s="12"/>
      <c r="H456" s="12"/>
      <c r="I456" s="12"/>
      <c r="J456" s="12"/>
      <c r="K456" s="12"/>
      <c r="L456" s="12"/>
    </row>
    <row r="457" spans="2:12" hidden="1">
      <c r="B457" s="8"/>
      <c r="C457" s="12"/>
      <c r="D457" s="12"/>
      <c r="E457" s="12"/>
      <c r="F457" s="12"/>
      <c r="G457" s="12"/>
      <c r="H457" s="12"/>
      <c r="I457" s="12"/>
      <c r="J457" s="12"/>
      <c r="K457" s="12"/>
      <c r="L457" s="12"/>
    </row>
    <row r="458" spans="2:12" hidden="1">
      <c r="B458" s="8"/>
      <c r="C458" s="12"/>
      <c r="D458" s="12"/>
      <c r="E458" s="12"/>
      <c r="F458" s="12"/>
      <c r="G458" s="12"/>
      <c r="H458" s="12"/>
      <c r="I458" s="12"/>
      <c r="J458" s="12"/>
      <c r="K458" s="12"/>
      <c r="L458" s="12"/>
    </row>
    <row r="459" spans="2:12" hidden="1">
      <c r="B459" s="8"/>
      <c r="C459" s="12"/>
      <c r="D459" s="12"/>
      <c r="E459" s="12"/>
      <c r="F459" s="12"/>
      <c r="G459" s="12"/>
      <c r="H459" s="12"/>
      <c r="I459" s="12"/>
      <c r="J459" s="12"/>
      <c r="K459" s="12"/>
      <c r="L459" s="12"/>
    </row>
    <row r="460" spans="2:12" hidden="1">
      <c r="B460" s="8"/>
      <c r="C460" s="12"/>
      <c r="D460" s="12"/>
      <c r="E460" s="12"/>
      <c r="F460" s="12"/>
      <c r="G460" s="12"/>
      <c r="H460" s="12"/>
      <c r="I460" s="12"/>
      <c r="J460" s="12"/>
      <c r="K460" s="12"/>
      <c r="L460" s="12"/>
    </row>
    <row r="461" spans="2:12" hidden="1">
      <c r="B461" s="8"/>
      <c r="C461" s="12"/>
      <c r="D461" s="12"/>
      <c r="E461" s="12"/>
      <c r="F461" s="12"/>
      <c r="G461" s="12"/>
      <c r="H461" s="12"/>
      <c r="I461" s="12"/>
      <c r="J461" s="12"/>
      <c r="K461" s="12"/>
      <c r="L461" s="12"/>
    </row>
    <row r="462" spans="2:12" hidden="1">
      <c r="B462" s="8"/>
      <c r="C462" s="12"/>
      <c r="D462" s="12"/>
      <c r="E462" s="12"/>
      <c r="F462" s="12"/>
      <c r="G462" s="12"/>
      <c r="H462" s="12"/>
      <c r="I462" s="12"/>
      <c r="J462" s="12"/>
      <c r="K462" s="12"/>
      <c r="L462" s="12"/>
    </row>
    <row r="463" spans="2:12" hidden="1">
      <c r="B463" s="8"/>
      <c r="C463" s="12"/>
      <c r="D463" s="12"/>
      <c r="E463" s="12"/>
      <c r="F463" s="12"/>
      <c r="G463" s="12"/>
      <c r="H463" s="12"/>
      <c r="I463" s="12"/>
      <c r="J463" s="12"/>
      <c r="K463" s="12"/>
      <c r="L463" s="12"/>
    </row>
    <row r="464" spans="2:12" hidden="1">
      <c r="B464" s="8"/>
      <c r="C464" s="12"/>
      <c r="D464" s="12"/>
      <c r="E464" s="12"/>
      <c r="F464" s="12"/>
      <c r="G464" s="12"/>
      <c r="H464" s="12"/>
      <c r="I464" s="12"/>
      <c r="J464" s="12"/>
      <c r="K464" s="12"/>
      <c r="L464" s="12"/>
    </row>
    <row r="465" spans="2:12" hidden="1">
      <c r="B465" s="8"/>
      <c r="C465" s="12"/>
      <c r="D465" s="12"/>
      <c r="E465" s="12"/>
      <c r="F465" s="12"/>
      <c r="G465" s="12"/>
      <c r="H465" s="12"/>
      <c r="I465" s="12"/>
      <c r="J465" s="12"/>
      <c r="K465" s="12"/>
      <c r="L465" s="12"/>
    </row>
    <row r="466" spans="2:12" hidden="1">
      <c r="B466" s="8"/>
      <c r="C466" s="12"/>
      <c r="D466" s="12"/>
      <c r="E466" s="12"/>
      <c r="F466" s="12"/>
      <c r="G466" s="12"/>
      <c r="H466" s="12"/>
      <c r="I466" s="12"/>
      <c r="J466" s="12"/>
      <c r="K466" s="12"/>
      <c r="L466" s="12"/>
    </row>
    <row r="467" spans="2:12" hidden="1">
      <c r="B467" s="8"/>
      <c r="C467" s="12"/>
      <c r="D467" s="12"/>
      <c r="E467" s="12"/>
      <c r="F467" s="12"/>
      <c r="G467" s="12"/>
      <c r="H467" s="12"/>
      <c r="I467" s="12"/>
      <c r="J467" s="12"/>
      <c r="K467" s="12"/>
      <c r="L467" s="12"/>
    </row>
    <row r="468" spans="2:12" hidden="1">
      <c r="B468" s="8"/>
      <c r="C468" s="12"/>
      <c r="D468" s="12"/>
      <c r="E468" s="12"/>
      <c r="F468" s="12"/>
      <c r="G468" s="12"/>
      <c r="H468" s="12"/>
      <c r="I468" s="12"/>
      <c r="J468" s="12"/>
      <c r="K468" s="12"/>
      <c r="L468" s="12"/>
    </row>
    <row r="469" spans="2:12" hidden="1">
      <c r="B469" s="8"/>
      <c r="C469" s="12"/>
      <c r="D469" s="12"/>
      <c r="E469" s="12"/>
      <c r="F469" s="12"/>
      <c r="G469" s="12"/>
      <c r="H469" s="12"/>
      <c r="I469" s="12"/>
      <c r="J469" s="12"/>
      <c r="K469" s="12"/>
      <c r="L469" s="12"/>
    </row>
    <row r="470" spans="2:12" hidden="1">
      <c r="B470" s="8"/>
      <c r="C470" s="12"/>
      <c r="D470" s="12"/>
      <c r="E470" s="12"/>
      <c r="F470" s="12"/>
      <c r="G470" s="12"/>
      <c r="H470" s="12"/>
      <c r="I470" s="12"/>
      <c r="J470" s="12"/>
      <c r="K470" s="12"/>
      <c r="L470" s="12"/>
    </row>
    <row r="471" spans="2:12" hidden="1">
      <c r="B471" s="8"/>
      <c r="C471" s="12"/>
      <c r="D471" s="12"/>
      <c r="E471" s="12"/>
      <c r="F471" s="12"/>
      <c r="G471" s="12"/>
      <c r="H471" s="12"/>
      <c r="I471" s="12"/>
      <c r="J471" s="12"/>
      <c r="K471" s="12"/>
      <c r="L471" s="12"/>
    </row>
    <row r="472" spans="2:12" hidden="1">
      <c r="B472" s="8"/>
      <c r="C472" s="12"/>
      <c r="D472" s="12"/>
      <c r="E472" s="12"/>
      <c r="F472" s="12"/>
      <c r="G472" s="12"/>
      <c r="H472" s="12"/>
      <c r="I472" s="12"/>
      <c r="J472" s="12"/>
      <c r="K472" s="12"/>
      <c r="L472" s="12"/>
    </row>
    <row r="473" spans="2:12" hidden="1">
      <c r="B473" s="8"/>
      <c r="C473" s="12"/>
      <c r="D473" s="12"/>
      <c r="E473" s="12"/>
      <c r="F473" s="12"/>
      <c r="G473" s="12"/>
      <c r="H473" s="12"/>
      <c r="I473" s="12"/>
      <c r="J473" s="12"/>
      <c r="K473" s="12"/>
      <c r="L473" s="12"/>
    </row>
    <row r="474" spans="2:12" hidden="1">
      <c r="B474" s="8"/>
      <c r="C474" s="12"/>
      <c r="D474" s="12"/>
      <c r="E474" s="12"/>
      <c r="F474" s="12"/>
      <c r="G474" s="12"/>
      <c r="H474" s="12"/>
      <c r="I474" s="12"/>
      <c r="J474" s="12"/>
      <c r="K474" s="12"/>
      <c r="L474" s="12"/>
    </row>
    <row r="475" spans="2:12" hidden="1">
      <c r="B475" s="8"/>
      <c r="C475" s="12"/>
      <c r="D475" s="12"/>
      <c r="E475" s="12"/>
      <c r="F475" s="12"/>
      <c r="G475" s="12"/>
      <c r="H475" s="12"/>
      <c r="I475" s="12"/>
      <c r="J475" s="12"/>
      <c r="K475" s="12"/>
      <c r="L475" s="12"/>
    </row>
    <row r="476" spans="2:12" hidden="1">
      <c r="B476" s="8"/>
      <c r="C476" s="12"/>
      <c r="D476" s="12"/>
      <c r="E476" s="12"/>
      <c r="F476" s="12"/>
      <c r="G476" s="12"/>
      <c r="H476" s="12"/>
      <c r="I476" s="12"/>
      <c r="J476" s="12"/>
      <c r="K476" s="12"/>
      <c r="L476" s="12"/>
    </row>
    <row r="477" spans="2:12" hidden="1">
      <c r="B477" s="8"/>
      <c r="C477" s="12"/>
      <c r="D477" s="12"/>
      <c r="E477" s="12"/>
      <c r="F477" s="12"/>
      <c r="G477" s="12"/>
      <c r="H477" s="12"/>
      <c r="I477" s="12"/>
      <c r="J477" s="12"/>
      <c r="K477" s="12"/>
      <c r="L477" s="12"/>
    </row>
    <row r="478" spans="2:12" hidden="1">
      <c r="B478" s="8"/>
      <c r="C478" s="12"/>
      <c r="D478" s="12"/>
      <c r="E478" s="12"/>
      <c r="F478" s="12"/>
      <c r="G478" s="12"/>
      <c r="H478" s="12"/>
      <c r="I478" s="12"/>
      <c r="J478" s="12"/>
      <c r="K478" s="12"/>
      <c r="L478" s="12"/>
    </row>
    <row r="479" spans="2:12" hidden="1">
      <c r="B479" s="8"/>
      <c r="C479" s="12"/>
      <c r="D479" s="12"/>
      <c r="E479" s="12"/>
      <c r="F479" s="12"/>
      <c r="G479" s="12"/>
      <c r="H479" s="12"/>
      <c r="I479" s="12"/>
      <c r="J479" s="12"/>
      <c r="K479" s="12"/>
      <c r="L479" s="12"/>
    </row>
    <row r="480" spans="2:12" hidden="1">
      <c r="B480" s="8"/>
      <c r="C480" s="12"/>
      <c r="D480" s="12"/>
      <c r="E480" s="12"/>
      <c r="F480" s="12"/>
      <c r="G480" s="12"/>
      <c r="H480" s="12"/>
      <c r="I480" s="12"/>
      <c r="J480" s="12"/>
      <c r="K480" s="12"/>
      <c r="L480" s="12"/>
    </row>
    <row r="481" spans="2:12" hidden="1">
      <c r="B481" s="8"/>
      <c r="C481" s="12"/>
      <c r="D481" s="12"/>
      <c r="E481" s="12"/>
      <c r="F481" s="12"/>
      <c r="G481" s="12"/>
      <c r="H481" s="12"/>
      <c r="I481" s="12"/>
      <c r="J481" s="12"/>
      <c r="K481" s="12"/>
      <c r="L481" s="12"/>
    </row>
    <row r="482" spans="2:12" hidden="1">
      <c r="B482" s="8"/>
      <c r="C482" s="12"/>
      <c r="D482" s="12"/>
      <c r="E482" s="12"/>
      <c r="F482" s="12"/>
      <c r="G482" s="12"/>
      <c r="H482" s="12"/>
      <c r="I482" s="12"/>
      <c r="J482" s="12"/>
      <c r="K482" s="12"/>
      <c r="L482" s="12"/>
    </row>
    <row r="483" spans="2:12" hidden="1">
      <c r="B483" s="8"/>
      <c r="C483" s="12"/>
      <c r="D483" s="12"/>
      <c r="E483" s="12"/>
      <c r="F483" s="12"/>
      <c r="G483" s="12"/>
      <c r="H483" s="12"/>
      <c r="I483" s="12"/>
      <c r="J483" s="12"/>
      <c r="K483" s="12"/>
      <c r="L483" s="12"/>
    </row>
    <row r="484" spans="2:12" hidden="1">
      <c r="B484" s="8"/>
      <c r="C484" s="12"/>
      <c r="D484" s="12"/>
      <c r="E484" s="12"/>
      <c r="F484" s="12"/>
      <c r="G484" s="12"/>
      <c r="H484" s="12"/>
      <c r="I484" s="12"/>
      <c r="J484" s="12"/>
      <c r="K484" s="12"/>
      <c r="L484" s="12"/>
    </row>
    <row r="485" spans="2:12" hidden="1">
      <c r="B485" s="8"/>
      <c r="C485" s="12"/>
      <c r="D485" s="12"/>
      <c r="E485" s="12"/>
      <c r="F485" s="12"/>
      <c r="G485" s="12"/>
      <c r="H485" s="12"/>
      <c r="I485" s="12"/>
      <c r="J485" s="12"/>
      <c r="K485" s="12"/>
      <c r="L485" s="12"/>
    </row>
    <row r="486" spans="2:12" hidden="1">
      <c r="B486" s="8"/>
      <c r="C486" s="12"/>
      <c r="D486" s="12"/>
      <c r="E486" s="12"/>
      <c r="F486" s="12"/>
      <c r="G486" s="12"/>
      <c r="H486" s="12"/>
      <c r="I486" s="12"/>
      <c r="J486" s="12"/>
      <c r="K486" s="12"/>
      <c r="L486" s="12"/>
    </row>
    <row r="487" spans="2:12" hidden="1">
      <c r="B487" s="8"/>
      <c r="C487" s="12"/>
      <c r="D487" s="12"/>
      <c r="E487" s="12"/>
      <c r="F487" s="12"/>
      <c r="G487" s="12"/>
      <c r="H487" s="12"/>
      <c r="I487" s="12"/>
      <c r="J487" s="12"/>
      <c r="K487" s="12"/>
      <c r="L487" s="12"/>
    </row>
    <row r="488" spans="2:12" hidden="1">
      <c r="B488" s="8"/>
      <c r="C488" s="12"/>
      <c r="D488" s="12"/>
      <c r="E488" s="12"/>
      <c r="F488" s="12"/>
      <c r="G488" s="12"/>
      <c r="H488" s="12"/>
      <c r="I488" s="12"/>
      <c r="J488" s="12"/>
      <c r="K488" s="12"/>
      <c r="L488" s="12"/>
    </row>
    <row r="489" spans="2:12" hidden="1">
      <c r="B489" s="8"/>
      <c r="C489" s="12"/>
      <c r="D489" s="12"/>
      <c r="E489" s="12"/>
      <c r="F489" s="12"/>
      <c r="G489" s="12"/>
      <c r="H489" s="12"/>
      <c r="I489" s="12"/>
      <c r="J489" s="12"/>
      <c r="K489" s="12"/>
      <c r="L489" s="12"/>
    </row>
    <row r="490" spans="2:12" hidden="1">
      <c r="B490" s="8"/>
      <c r="C490" s="12"/>
      <c r="D490" s="12"/>
      <c r="E490" s="12"/>
      <c r="F490" s="12"/>
      <c r="G490" s="12"/>
      <c r="H490" s="12"/>
      <c r="I490" s="12"/>
      <c r="J490" s="12"/>
      <c r="K490" s="12"/>
      <c r="L490" s="12"/>
    </row>
    <row r="491" spans="2:12" hidden="1">
      <c r="B491" s="8"/>
      <c r="C491" s="12"/>
      <c r="D491" s="12"/>
      <c r="E491" s="12"/>
      <c r="F491" s="12"/>
      <c r="G491" s="12"/>
      <c r="H491" s="12"/>
      <c r="I491" s="12"/>
      <c r="J491" s="12"/>
      <c r="K491" s="12"/>
      <c r="L491" s="12"/>
    </row>
    <row r="492" spans="2:12" hidden="1">
      <c r="B492" s="8"/>
      <c r="C492" s="12"/>
      <c r="D492" s="12"/>
      <c r="E492" s="12"/>
      <c r="F492" s="12"/>
      <c r="G492" s="12"/>
      <c r="H492" s="12"/>
      <c r="I492" s="12"/>
      <c r="J492" s="12"/>
      <c r="K492" s="12"/>
      <c r="L492" s="12"/>
    </row>
    <row r="493" spans="2:12" hidden="1">
      <c r="B493" s="8"/>
      <c r="C493" s="12"/>
      <c r="D493" s="12"/>
      <c r="E493" s="12"/>
      <c r="F493" s="12"/>
      <c r="G493" s="12"/>
      <c r="H493" s="12"/>
      <c r="I493" s="12"/>
      <c r="J493" s="12"/>
      <c r="K493" s="12"/>
      <c r="L493" s="12"/>
    </row>
    <row r="494" spans="2:12" hidden="1">
      <c r="B494" s="8"/>
      <c r="C494" s="12"/>
      <c r="D494" s="12"/>
      <c r="E494" s="12"/>
      <c r="F494" s="12"/>
      <c r="G494" s="12"/>
      <c r="H494" s="12"/>
      <c r="I494" s="12"/>
      <c r="J494" s="12"/>
      <c r="K494" s="12"/>
      <c r="L494" s="12"/>
    </row>
    <row r="495" spans="2:12" hidden="1">
      <c r="B495" s="8"/>
      <c r="C495" s="12"/>
      <c r="D495" s="12"/>
      <c r="E495" s="12"/>
      <c r="F495" s="12"/>
      <c r="G495" s="12"/>
      <c r="H495" s="12"/>
      <c r="I495" s="12"/>
      <c r="J495" s="12"/>
      <c r="K495" s="12"/>
      <c r="L495" s="12"/>
    </row>
    <row r="496" spans="2:12" hidden="1">
      <c r="B496" s="8"/>
      <c r="C496" s="12"/>
      <c r="D496" s="12"/>
      <c r="E496" s="12"/>
      <c r="F496" s="12"/>
      <c r="G496" s="12"/>
      <c r="H496" s="12"/>
      <c r="I496" s="12"/>
      <c r="J496" s="12"/>
      <c r="K496" s="12"/>
      <c r="L496" s="12"/>
    </row>
    <row r="497" spans="2:12" hidden="1">
      <c r="B497" s="8"/>
      <c r="C497" s="12"/>
      <c r="D497" s="12"/>
      <c r="E497" s="12"/>
      <c r="F497" s="12"/>
      <c r="G497" s="12"/>
      <c r="H497" s="12"/>
      <c r="I497" s="12"/>
      <c r="J497" s="12"/>
      <c r="K497" s="12"/>
      <c r="L497" s="12"/>
    </row>
    <row r="498" spans="2:12" hidden="1">
      <c r="B498" s="8"/>
      <c r="C498" s="12"/>
      <c r="D498" s="12"/>
      <c r="E498" s="12"/>
      <c r="F498" s="12"/>
      <c r="G498" s="12"/>
      <c r="H498" s="12"/>
      <c r="I498" s="12"/>
      <c r="J498" s="12"/>
      <c r="K498" s="12"/>
      <c r="L498" s="12"/>
    </row>
    <row r="499" spans="2:12" hidden="1">
      <c r="B499" s="8"/>
      <c r="C499" s="12"/>
      <c r="D499" s="12"/>
      <c r="E499" s="12"/>
      <c r="F499" s="12"/>
      <c r="G499" s="12"/>
      <c r="H499" s="12"/>
      <c r="I499" s="12"/>
      <c r="J499" s="12"/>
      <c r="K499" s="12"/>
      <c r="L499" s="12"/>
    </row>
    <row r="500" spans="2:12" hidden="1">
      <c r="B500" s="8"/>
      <c r="C500" s="12"/>
      <c r="D500" s="12"/>
      <c r="E500" s="12"/>
      <c r="F500" s="12"/>
      <c r="G500" s="12"/>
      <c r="H500" s="12"/>
      <c r="I500" s="12"/>
      <c r="J500" s="12"/>
      <c r="K500" s="12"/>
      <c r="L500" s="12"/>
    </row>
    <row r="501" spans="2:12" hidden="1">
      <c r="B501" s="8"/>
      <c r="C501" s="12"/>
      <c r="D501" s="12"/>
      <c r="E501" s="12"/>
      <c r="F501" s="12"/>
      <c r="G501" s="12"/>
      <c r="H501" s="12"/>
      <c r="I501" s="12"/>
      <c r="J501" s="12"/>
      <c r="K501" s="12"/>
      <c r="L501" s="12"/>
    </row>
    <row r="502" spans="2:12" hidden="1">
      <c r="B502" s="8"/>
      <c r="C502" s="12"/>
      <c r="D502" s="12"/>
      <c r="E502" s="12"/>
      <c r="F502" s="12"/>
      <c r="G502" s="12"/>
      <c r="H502" s="12"/>
      <c r="I502" s="12"/>
      <c r="J502" s="12"/>
      <c r="K502" s="12"/>
      <c r="L502" s="12"/>
    </row>
    <row r="503" spans="2:12" hidden="1">
      <c r="B503" s="8"/>
      <c r="C503" s="12"/>
      <c r="D503" s="12"/>
      <c r="E503" s="12"/>
      <c r="F503" s="12"/>
      <c r="G503" s="12"/>
      <c r="H503" s="12"/>
      <c r="I503" s="12"/>
      <c r="J503" s="12"/>
      <c r="K503" s="12"/>
      <c r="L503" s="12"/>
    </row>
    <row r="504" spans="2:12" hidden="1">
      <c r="B504" s="8"/>
      <c r="C504" s="12"/>
      <c r="D504" s="12"/>
      <c r="E504" s="12"/>
      <c r="F504" s="12"/>
      <c r="G504" s="12"/>
      <c r="H504" s="12"/>
      <c r="I504" s="12"/>
      <c r="J504" s="12"/>
      <c r="K504" s="12"/>
      <c r="L504" s="12"/>
    </row>
    <row r="505" spans="2:12" hidden="1">
      <c r="B505" s="8"/>
      <c r="C505" s="12"/>
      <c r="D505" s="12"/>
      <c r="E505" s="12"/>
      <c r="F505" s="12"/>
      <c r="G505" s="12"/>
      <c r="H505" s="12"/>
      <c r="I505" s="12"/>
      <c r="J505" s="12"/>
      <c r="K505" s="12"/>
      <c r="L505" s="12"/>
    </row>
    <row r="506" spans="2:12" hidden="1">
      <c r="B506" s="8"/>
      <c r="C506" s="12"/>
      <c r="D506" s="12"/>
      <c r="E506" s="12"/>
      <c r="F506" s="12"/>
      <c r="G506" s="12"/>
      <c r="H506" s="12"/>
      <c r="I506" s="12"/>
      <c r="J506" s="12"/>
      <c r="K506" s="12"/>
      <c r="L506" s="12"/>
    </row>
    <row r="507" spans="2:12" hidden="1">
      <c r="B507" s="8"/>
      <c r="C507" s="12"/>
      <c r="D507" s="12"/>
      <c r="E507" s="12"/>
      <c r="F507" s="12"/>
      <c r="G507" s="12"/>
      <c r="H507" s="12"/>
      <c r="I507" s="12"/>
      <c r="J507" s="12"/>
      <c r="K507" s="12"/>
      <c r="L507" s="12"/>
    </row>
    <row r="508" spans="2:12" hidden="1">
      <c r="B508" s="8"/>
      <c r="C508" s="12"/>
      <c r="D508" s="12"/>
      <c r="E508" s="12"/>
      <c r="F508" s="12"/>
      <c r="G508" s="12"/>
      <c r="H508" s="12"/>
      <c r="I508" s="12"/>
      <c r="J508" s="12"/>
      <c r="K508" s="12"/>
      <c r="L508" s="12"/>
    </row>
    <row r="509" spans="2:12" hidden="1">
      <c r="B509" s="8"/>
      <c r="C509" s="12"/>
      <c r="D509" s="12"/>
      <c r="E509" s="12"/>
      <c r="F509" s="12"/>
      <c r="G509" s="12"/>
      <c r="H509" s="12"/>
      <c r="I509" s="12"/>
      <c r="J509" s="12"/>
      <c r="K509" s="12"/>
      <c r="L509" s="12"/>
    </row>
    <row r="510" spans="2:12" hidden="1">
      <c r="B510" s="8"/>
      <c r="C510" s="12"/>
      <c r="D510" s="12"/>
      <c r="E510" s="12"/>
      <c r="F510" s="12"/>
      <c r="G510" s="12"/>
      <c r="H510" s="12"/>
      <c r="I510" s="12"/>
      <c r="J510" s="12"/>
      <c r="K510" s="12"/>
      <c r="L510" s="12"/>
    </row>
    <row r="511" spans="2:12" hidden="1">
      <c r="B511" s="8"/>
      <c r="C511" s="12"/>
      <c r="D511" s="12"/>
      <c r="E511" s="12"/>
      <c r="F511" s="12"/>
      <c r="G511" s="12"/>
      <c r="H511" s="12"/>
      <c r="I511" s="12"/>
      <c r="J511" s="12"/>
      <c r="K511" s="12"/>
      <c r="L511" s="12"/>
    </row>
    <row r="512" spans="2:12" hidden="1">
      <c r="B512" s="8"/>
      <c r="C512" s="12"/>
      <c r="D512" s="12"/>
      <c r="E512" s="12"/>
      <c r="F512" s="12"/>
      <c r="G512" s="12"/>
      <c r="H512" s="12"/>
      <c r="I512" s="12"/>
      <c r="J512" s="12"/>
      <c r="K512" s="12"/>
      <c r="L512" s="12"/>
    </row>
    <row r="513" spans="2:12" hidden="1">
      <c r="B513" s="8"/>
      <c r="C513" s="12"/>
      <c r="D513" s="12"/>
      <c r="E513" s="12"/>
      <c r="F513" s="12"/>
      <c r="G513" s="12"/>
      <c r="H513" s="12"/>
      <c r="I513" s="12"/>
      <c r="J513" s="12"/>
      <c r="K513" s="12"/>
      <c r="L513" s="12"/>
    </row>
    <row r="514" spans="2:12" hidden="1">
      <c r="B514" s="8"/>
      <c r="C514" s="12"/>
      <c r="D514" s="12"/>
      <c r="E514" s="12"/>
      <c r="F514" s="12"/>
      <c r="G514" s="12"/>
      <c r="H514" s="12"/>
      <c r="I514" s="12"/>
      <c r="J514" s="12"/>
      <c r="K514" s="12"/>
      <c r="L514" s="12"/>
    </row>
    <row r="515" spans="2:12" hidden="1">
      <c r="B515" s="8"/>
      <c r="C515" s="12"/>
      <c r="D515" s="12"/>
      <c r="E515" s="12"/>
      <c r="F515" s="12"/>
      <c r="G515" s="12"/>
      <c r="H515" s="12"/>
      <c r="I515" s="12"/>
      <c r="J515" s="12"/>
      <c r="K515" s="12"/>
      <c r="L515" s="12"/>
    </row>
    <row r="516" spans="2:12" hidden="1">
      <c r="B516" s="8"/>
      <c r="C516" s="12"/>
      <c r="D516" s="12"/>
      <c r="E516" s="12"/>
      <c r="F516" s="12"/>
      <c r="G516" s="12"/>
      <c r="H516" s="12"/>
      <c r="I516" s="12"/>
      <c r="J516" s="12"/>
      <c r="K516" s="12"/>
      <c r="L516" s="12"/>
    </row>
    <row r="517" spans="2:12" hidden="1">
      <c r="B517" s="8"/>
      <c r="C517" s="12"/>
      <c r="D517" s="12"/>
      <c r="E517" s="12"/>
      <c r="F517" s="12"/>
      <c r="G517" s="12"/>
      <c r="H517" s="12"/>
      <c r="I517" s="12"/>
      <c r="J517" s="12"/>
      <c r="K517" s="12"/>
      <c r="L517" s="12"/>
    </row>
    <row r="518" spans="2:12" hidden="1">
      <c r="B518" s="8"/>
      <c r="C518" s="12"/>
      <c r="D518" s="12"/>
      <c r="E518" s="12"/>
      <c r="F518" s="12"/>
      <c r="G518" s="12"/>
      <c r="H518" s="12"/>
      <c r="I518" s="12"/>
      <c r="J518" s="12"/>
      <c r="K518" s="12"/>
      <c r="L518" s="12"/>
    </row>
    <row r="519" spans="2:12" hidden="1">
      <c r="B519" s="8"/>
      <c r="C519" s="12"/>
      <c r="D519" s="12"/>
      <c r="E519" s="12"/>
      <c r="F519" s="12"/>
      <c r="G519" s="12"/>
      <c r="H519" s="12"/>
      <c r="I519" s="12"/>
      <c r="J519" s="12"/>
      <c r="K519" s="12"/>
      <c r="L519" s="12"/>
    </row>
    <row r="520" spans="2:12" hidden="1">
      <c r="B520" s="8"/>
      <c r="C520" s="12"/>
      <c r="D520" s="12"/>
      <c r="E520" s="12"/>
      <c r="F520" s="12"/>
      <c r="G520" s="12"/>
      <c r="H520" s="12"/>
      <c r="I520" s="12"/>
      <c r="J520" s="12"/>
      <c r="K520" s="12"/>
      <c r="L520" s="12"/>
    </row>
    <row r="521" spans="2:12" hidden="1">
      <c r="B521" s="8"/>
      <c r="C521" s="12"/>
      <c r="D521" s="12"/>
      <c r="E521" s="12"/>
      <c r="F521" s="12"/>
      <c r="G521" s="12"/>
      <c r="H521" s="12"/>
      <c r="I521" s="12"/>
      <c r="J521" s="12"/>
      <c r="K521" s="12"/>
      <c r="L521" s="12"/>
    </row>
    <row r="522" spans="2:12" hidden="1">
      <c r="B522" s="8"/>
      <c r="C522" s="12"/>
      <c r="D522" s="12"/>
      <c r="E522" s="12"/>
      <c r="F522" s="12"/>
      <c r="G522" s="12"/>
      <c r="H522" s="12"/>
      <c r="I522" s="12"/>
      <c r="J522" s="12"/>
      <c r="K522" s="12"/>
      <c r="L522" s="12"/>
    </row>
    <row r="523" spans="2:12" hidden="1">
      <c r="B523" s="8"/>
      <c r="C523" s="12"/>
      <c r="D523" s="12"/>
      <c r="E523" s="12"/>
      <c r="F523" s="12"/>
      <c r="G523" s="12"/>
      <c r="H523" s="12"/>
      <c r="I523" s="12"/>
      <c r="J523" s="12"/>
      <c r="K523" s="12"/>
      <c r="L523" s="12"/>
    </row>
    <row r="524" spans="2:12" hidden="1">
      <c r="B524" s="8"/>
      <c r="C524" s="12"/>
      <c r="D524" s="12"/>
      <c r="E524" s="12"/>
      <c r="F524" s="12"/>
      <c r="G524" s="12"/>
      <c r="H524" s="12"/>
      <c r="I524" s="12"/>
      <c r="J524" s="12"/>
      <c r="K524" s="12"/>
      <c r="L524" s="12"/>
    </row>
    <row r="525" spans="2:12" hidden="1">
      <c r="B525" s="8"/>
      <c r="C525" s="12"/>
      <c r="D525" s="12"/>
      <c r="E525" s="12"/>
      <c r="F525" s="12"/>
      <c r="G525" s="12"/>
      <c r="H525" s="12"/>
      <c r="I525" s="12"/>
      <c r="J525" s="12"/>
      <c r="K525" s="12"/>
      <c r="L525" s="12"/>
    </row>
    <row r="526" spans="2:12" hidden="1">
      <c r="B526" s="8"/>
      <c r="C526" s="12"/>
      <c r="D526" s="12"/>
      <c r="E526" s="12"/>
      <c r="F526" s="12"/>
      <c r="G526" s="12"/>
      <c r="H526" s="12"/>
      <c r="I526" s="12"/>
      <c r="J526" s="12"/>
      <c r="K526" s="12"/>
      <c r="L526" s="12"/>
    </row>
    <row r="527" spans="2:12" hidden="1">
      <c r="B527" s="8"/>
      <c r="C527" s="12"/>
      <c r="D527" s="12"/>
      <c r="E527" s="12"/>
      <c r="F527" s="12"/>
      <c r="G527" s="12"/>
      <c r="H527" s="12"/>
      <c r="I527" s="12"/>
      <c r="J527" s="12"/>
      <c r="K527" s="12"/>
      <c r="L527" s="12"/>
    </row>
    <row r="528" spans="2:12" hidden="1">
      <c r="B528" s="8"/>
      <c r="C528" s="12"/>
      <c r="D528" s="12"/>
      <c r="E528" s="12"/>
      <c r="F528" s="12"/>
      <c r="G528" s="12"/>
      <c r="H528" s="12"/>
      <c r="I528" s="12"/>
      <c r="J528" s="12"/>
      <c r="K528" s="12"/>
      <c r="L528" s="12"/>
    </row>
    <row r="529" spans="2:12" hidden="1">
      <c r="B529" s="8"/>
      <c r="C529" s="12"/>
      <c r="D529" s="12"/>
      <c r="E529" s="12"/>
      <c r="F529" s="12"/>
      <c r="G529" s="12"/>
      <c r="H529" s="12"/>
      <c r="I529" s="12"/>
      <c r="J529" s="12"/>
      <c r="K529" s="12"/>
      <c r="L529" s="12"/>
    </row>
    <row r="530" spans="2:12" hidden="1">
      <c r="B530" s="8"/>
      <c r="C530" s="12"/>
      <c r="D530" s="12"/>
      <c r="E530" s="12"/>
      <c r="F530" s="12"/>
      <c r="G530" s="12"/>
      <c r="H530" s="12"/>
      <c r="I530" s="12"/>
      <c r="J530" s="12"/>
      <c r="K530" s="12"/>
      <c r="L530" s="12"/>
    </row>
    <row r="531" spans="2:12" hidden="1">
      <c r="B531" s="8"/>
      <c r="C531" s="12"/>
      <c r="D531" s="12"/>
      <c r="E531" s="12"/>
      <c r="F531" s="12"/>
      <c r="G531" s="12"/>
      <c r="H531" s="12"/>
      <c r="I531" s="12"/>
      <c r="J531" s="12"/>
      <c r="K531" s="12"/>
      <c r="L531" s="12"/>
    </row>
    <row r="532" spans="2:12" hidden="1">
      <c r="B532" s="8"/>
      <c r="C532" s="12"/>
      <c r="D532" s="12"/>
      <c r="E532" s="12"/>
      <c r="F532" s="12"/>
      <c r="G532" s="12"/>
      <c r="H532" s="12"/>
      <c r="I532" s="12"/>
      <c r="J532" s="12"/>
      <c r="K532" s="12"/>
      <c r="L532" s="12"/>
    </row>
    <row r="533" spans="2:12" hidden="1">
      <c r="B533" s="8"/>
      <c r="C533" s="12"/>
      <c r="D533" s="12"/>
      <c r="E533" s="12"/>
      <c r="F533" s="12"/>
      <c r="G533" s="12"/>
      <c r="H533" s="12"/>
      <c r="I533" s="12"/>
      <c r="J533" s="12"/>
      <c r="K533" s="12"/>
      <c r="L533" s="12"/>
    </row>
    <row r="534" spans="2:12" hidden="1">
      <c r="B534" s="8"/>
      <c r="C534" s="12"/>
      <c r="D534" s="12"/>
      <c r="E534" s="12"/>
      <c r="F534" s="12"/>
      <c r="G534" s="12"/>
      <c r="H534" s="12"/>
      <c r="I534" s="12"/>
      <c r="J534" s="12"/>
      <c r="K534" s="12"/>
      <c r="L534" s="12"/>
    </row>
    <row r="535" spans="2:12" hidden="1">
      <c r="B535" s="8"/>
      <c r="C535" s="12"/>
      <c r="D535" s="12"/>
      <c r="E535" s="12"/>
      <c r="F535" s="12"/>
      <c r="G535" s="12"/>
      <c r="H535" s="12"/>
      <c r="I535" s="12"/>
      <c r="J535" s="12"/>
      <c r="K535" s="12"/>
      <c r="L535" s="12"/>
    </row>
    <row r="536" spans="2:12" hidden="1">
      <c r="B536" s="8"/>
      <c r="C536" s="12"/>
      <c r="D536" s="12"/>
      <c r="E536" s="12"/>
      <c r="F536" s="12"/>
      <c r="G536" s="12"/>
      <c r="H536" s="12"/>
      <c r="I536" s="12"/>
      <c r="J536" s="12"/>
      <c r="K536" s="12"/>
      <c r="L536" s="12"/>
    </row>
    <row r="537" spans="2:12" hidden="1">
      <c r="B537" s="8"/>
      <c r="C537" s="12"/>
      <c r="D537" s="12"/>
      <c r="E537" s="12"/>
      <c r="F537" s="12"/>
      <c r="G537" s="12"/>
      <c r="H537" s="12"/>
      <c r="I537" s="12"/>
      <c r="J537" s="12"/>
      <c r="K537" s="12"/>
      <c r="L537" s="12"/>
    </row>
    <row r="538" spans="2:12" hidden="1">
      <c r="B538" s="8"/>
      <c r="C538" s="12"/>
      <c r="D538" s="12"/>
      <c r="E538" s="12"/>
      <c r="F538" s="12"/>
      <c r="G538" s="12"/>
      <c r="H538" s="12"/>
      <c r="I538" s="12"/>
      <c r="J538" s="12"/>
      <c r="K538" s="12"/>
      <c r="L538" s="12"/>
    </row>
    <row r="539" spans="2:12" hidden="1">
      <c r="B539" s="8"/>
      <c r="C539" s="12"/>
      <c r="D539" s="12"/>
      <c r="E539" s="12"/>
      <c r="F539" s="12"/>
      <c r="G539" s="12"/>
      <c r="H539" s="12"/>
      <c r="I539" s="12"/>
      <c r="J539" s="12"/>
      <c r="K539" s="12"/>
      <c r="L539" s="12"/>
    </row>
    <row r="540" spans="2:12" hidden="1">
      <c r="B540" s="8"/>
      <c r="C540" s="12"/>
      <c r="D540" s="12"/>
      <c r="E540" s="12"/>
      <c r="F540" s="12"/>
      <c r="G540" s="12"/>
      <c r="H540" s="12"/>
      <c r="I540" s="12"/>
      <c r="J540" s="12"/>
      <c r="K540" s="12"/>
      <c r="L540" s="12"/>
    </row>
    <row r="541" spans="2:12" hidden="1">
      <c r="B541" s="8"/>
      <c r="C541" s="12"/>
      <c r="D541" s="12"/>
      <c r="E541" s="12"/>
      <c r="F541" s="12"/>
      <c r="G541" s="12"/>
      <c r="H541" s="12"/>
      <c r="I541" s="12"/>
      <c r="J541" s="12"/>
      <c r="K541" s="12"/>
      <c r="L541" s="12"/>
    </row>
    <row r="542" spans="2:12" hidden="1">
      <c r="B542" s="8"/>
      <c r="C542" s="12"/>
      <c r="D542" s="12"/>
      <c r="E542" s="12"/>
      <c r="F542" s="12"/>
      <c r="G542" s="12"/>
      <c r="H542" s="12"/>
      <c r="I542" s="12"/>
      <c r="J542" s="12"/>
      <c r="K542" s="12"/>
      <c r="L542" s="12"/>
    </row>
    <row r="543" spans="2:12" hidden="1">
      <c r="B543" s="8"/>
      <c r="C543" s="12"/>
      <c r="D543" s="12"/>
      <c r="E543" s="12"/>
      <c r="F543" s="12"/>
      <c r="G543" s="12"/>
      <c r="H543" s="12"/>
      <c r="I543" s="12"/>
      <c r="J543" s="12"/>
      <c r="K543" s="12"/>
      <c r="L543" s="12"/>
    </row>
    <row r="544" spans="2:12" hidden="1">
      <c r="B544" s="8"/>
      <c r="C544" s="12"/>
      <c r="D544" s="12"/>
      <c r="E544" s="12"/>
      <c r="F544" s="12"/>
      <c r="G544" s="12"/>
      <c r="H544" s="12"/>
      <c r="I544" s="12"/>
      <c r="J544" s="12"/>
      <c r="K544" s="12"/>
      <c r="L544" s="12"/>
    </row>
    <row r="545" spans="2:12" hidden="1">
      <c r="B545" s="8"/>
      <c r="C545" s="12"/>
      <c r="D545" s="12"/>
      <c r="E545" s="12"/>
      <c r="F545" s="12"/>
      <c r="G545" s="12"/>
      <c r="H545" s="12"/>
      <c r="I545" s="12"/>
      <c r="J545" s="12"/>
      <c r="K545" s="12"/>
      <c r="L545" s="12"/>
    </row>
    <row r="546" spans="2:12" hidden="1">
      <c r="B546" s="8"/>
      <c r="C546" s="12"/>
      <c r="D546" s="12"/>
      <c r="E546" s="12"/>
      <c r="F546" s="12"/>
      <c r="G546" s="12"/>
      <c r="H546" s="12"/>
      <c r="I546" s="12"/>
      <c r="J546" s="12"/>
      <c r="K546" s="12"/>
      <c r="L546" s="12"/>
    </row>
    <row r="547" spans="2:12" hidden="1">
      <c r="B547" s="8"/>
      <c r="C547" s="12"/>
      <c r="D547" s="12"/>
      <c r="E547" s="12"/>
      <c r="F547" s="12"/>
      <c r="G547" s="12"/>
      <c r="H547" s="12"/>
      <c r="I547" s="12"/>
      <c r="J547" s="12"/>
      <c r="K547" s="12"/>
      <c r="L547" s="12"/>
    </row>
    <row r="548" spans="2:12" hidden="1">
      <c r="B548" s="8"/>
      <c r="C548" s="12"/>
      <c r="D548" s="12"/>
      <c r="E548" s="12"/>
      <c r="F548" s="12"/>
      <c r="G548" s="12"/>
      <c r="H548" s="12"/>
      <c r="I548" s="12"/>
      <c r="J548" s="12"/>
      <c r="K548" s="12"/>
      <c r="L548" s="12"/>
    </row>
    <row r="549" spans="2:12" hidden="1">
      <c r="B549" s="8"/>
      <c r="C549" s="12"/>
      <c r="D549" s="12"/>
      <c r="E549" s="12"/>
      <c r="F549" s="12"/>
      <c r="G549" s="12"/>
      <c r="H549" s="12"/>
      <c r="I549" s="12"/>
      <c r="J549" s="12"/>
      <c r="K549" s="12"/>
      <c r="L549" s="12"/>
    </row>
    <row r="550" spans="2:12" hidden="1">
      <c r="B550" s="8"/>
      <c r="C550" s="12"/>
      <c r="D550" s="12"/>
      <c r="E550" s="12"/>
      <c r="F550" s="12"/>
      <c r="G550" s="12"/>
      <c r="H550" s="12"/>
      <c r="I550" s="12"/>
      <c r="J550" s="12"/>
      <c r="K550" s="12"/>
      <c r="L550" s="12"/>
    </row>
    <row r="551" spans="2:12" hidden="1">
      <c r="B551" s="8"/>
      <c r="C551" s="12"/>
      <c r="D551" s="12"/>
      <c r="E551" s="12"/>
      <c r="F551" s="12"/>
      <c r="G551" s="12"/>
      <c r="H551" s="12"/>
      <c r="I551" s="12"/>
      <c r="J551" s="12"/>
      <c r="K551" s="12"/>
      <c r="L551" s="12"/>
    </row>
    <row r="552" spans="2:12" hidden="1">
      <c r="B552" s="8"/>
      <c r="C552" s="12"/>
      <c r="D552" s="12"/>
      <c r="E552" s="12"/>
      <c r="F552" s="12"/>
      <c r="G552" s="12"/>
      <c r="H552" s="12"/>
      <c r="I552" s="12"/>
      <c r="J552" s="12"/>
      <c r="K552" s="12"/>
      <c r="L552" s="12"/>
    </row>
    <row r="553" spans="2:12" hidden="1">
      <c r="B553" s="8"/>
      <c r="C553" s="12"/>
      <c r="D553" s="12"/>
      <c r="E553" s="12"/>
      <c r="F553" s="12"/>
      <c r="G553" s="12"/>
      <c r="H553" s="12"/>
      <c r="I553" s="12"/>
      <c r="J553" s="12"/>
      <c r="K553" s="12"/>
      <c r="L553" s="12"/>
    </row>
    <row r="554" spans="2:12" hidden="1">
      <c r="B554" s="8"/>
      <c r="C554" s="12"/>
      <c r="D554" s="12"/>
      <c r="E554" s="12"/>
      <c r="F554" s="12"/>
      <c r="G554" s="12"/>
      <c r="H554" s="12"/>
      <c r="I554" s="12"/>
      <c r="J554" s="12"/>
      <c r="K554" s="12"/>
      <c r="L554" s="12"/>
    </row>
    <row r="555" spans="2:12" hidden="1">
      <c r="B555" s="8"/>
      <c r="C555" s="12"/>
      <c r="D555" s="12"/>
      <c r="E555" s="12"/>
      <c r="F555" s="12"/>
      <c r="G555" s="12"/>
      <c r="H555" s="12"/>
      <c r="I555" s="12"/>
      <c r="J555" s="12"/>
      <c r="K555" s="12"/>
      <c r="L555" s="12"/>
    </row>
    <row r="556" spans="2:12" hidden="1">
      <c r="B556" s="8"/>
      <c r="C556" s="12"/>
      <c r="D556" s="12"/>
      <c r="E556" s="12"/>
      <c r="F556" s="12"/>
      <c r="G556" s="12"/>
      <c r="H556" s="12"/>
      <c r="I556" s="12"/>
      <c r="J556" s="12"/>
      <c r="K556" s="12"/>
      <c r="L556" s="12"/>
    </row>
    <row r="557" spans="2:12" hidden="1">
      <c r="B557" s="8"/>
      <c r="C557" s="12"/>
      <c r="D557" s="12"/>
      <c r="E557" s="12"/>
      <c r="F557" s="12"/>
      <c r="G557" s="12"/>
      <c r="H557" s="12"/>
      <c r="I557" s="12"/>
      <c r="J557" s="12"/>
      <c r="K557" s="12"/>
      <c r="L557" s="12"/>
    </row>
    <row r="558" spans="2:12" hidden="1">
      <c r="B558" s="8"/>
      <c r="C558" s="12"/>
      <c r="D558" s="12"/>
      <c r="E558" s="12"/>
      <c r="F558" s="12"/>
      <c r="G558" s="12"/>
      <c r="H558" s="12"/>
      <c r="I558" s="12"/>
      <c r="J558" s="12"/>
      <c r="K558" s="12"/>
      <c r="L558" s="12"/>
    </row>
    <row r="559" spans="2:12" hidden="1">
      <c r="B559" s="8"/>
      <c r="C559" s="12"/>
      <c r="D559" s="12"/>
      <c r="E559" s="12"/>
      <c r="F559" s="12"/>
      <c r="G559" s="12"/>
      <c r="H559" s="12"/>
      <c r="I559" s="12"/>
      <c r="J559" s="12"/>
      <c r="K559" s="12"/>
      <c r="L559" s="12"/>
    </row>
    <row r="560" spans="2:12" hidden="1">
      <c r="B560" s="8"/>
      <c r="C560" s="12"/>
      <c r="D560" s="12"/>
      <c r="E560" s="12"/>
      <c r="F560" s="12"/>
      <c r="G560" s="12"/>
      <c r="H560" s="12"/>
      <c r="I560" s="12"/>
      <c r="J560" s="12"/>
      <c r="K560" s="12"/>
      <c r="L560" s="12"/>
    </row>
    <row r="561" spans="2:12" hidden="1">
      <c r="B561" s="8"/>
      <c r="C561" s="12"/>
      <c r="D561" s="12"/>
      <c r="E561" s="12"/>
      <c r="F561" s="12"/>
      <c r="G561" s="12"/>
      <c r="H561" s="12"/>
      <c r="I561" s="12"/>
      <c r="J561" s="12"/>
      <c r="K561" s="12"/>
      <c r="L561" s="12"/>
    </row>
    <row r="562" spans="2:12" hidden="1">
      <c r="B562" s="8"/>
      <c r="C562" s="12"/>
      <c r="D562" s="12"/>
      <c r="E562" s="12"/>
      <c r="F562" s="12"/>
      <c r="G562" s="12"/>
      <c r="H562" s="12"/>
      <c r="I562" s="12"/>
      <c r="J562" s="12"/>
      <c r="K562" s="12"/>
      <c r="L562" s="12"/>
    </row>
    <row r="563" spans="2:12" hidden="1">
      <c r="B563" s="8"/>
      <c r="C563" s="12"/>
      <c r="D563" s="12"/>
      <c r="E563" s="12"/>
      <c r="F563" s="12"/>
      <c r="G563" s="12"/>
      <c r="H563" s="12"/>
      <c r="I563" s="12"/>
      <c r="J563" s="12"/>
      <c r="K563" s="12"/>
      <c r="L563" s="12"/>
    </row>
    <row r="564" spans="2:12" hidden="1">
      <c r="B564" s="8"/>
      <c r="C564" s="12"/>
      <c r="D564" s="12"/>
      <c r="E564" s="12"/>
      <c r="F564" s="12"/>
      <c r="G564" s="12"/>
      <c r="H564" s="12"/>
      <c r="I564" s="12"/>
      <c r="J564" s="12"/>
      <c r="K564" s="12"/>
      <c r="L564" s="12"/>
    </row>
    <row r="565" spans="2:12" hidden="1">
      <c r="B565" s="8"/>
      <c r="C565" s="12"/>
      <c r="D565" s="12"/>
      <c r="E565" s="12"/>
      <c r="F565" s="12"/>
      <c r="G565" s="12"/>
      <c r="H565" s="12"/>
      <c r="I565" s="12"/>
      <c r="J565" s="12"/>
      <c r="K565" s="12"/>
      <c r="L565" s="12"/>
    </row>
    <row r="566" spans="2:12" hidden="1">
      <c r="B566" s="8"/>
      <c r="C566" s="12"/>
      <c r="D566" s="12"/>
      <c r="E566" s="12"/>
      <c r="F566" s="12"/>
      <c r="G566" s="12"/>
      <c r="H566" s="12"/>
      <c r="I566" s="12"/>
      <c r="J566" s="12"/>
      <c r="K566" s="12"/>
      <c r="L566" s="12"/>
    </row>
    <row r="567" spans="2:12" hidden="1">
      <c r="B567" s="8"/>
      <c r="C567" s="12"/>
      <c r="D567" s="12"/>
      <c r="E567" s="12"/>
      <c r="F567" s="12"/>
      <c r="G567" s="12"/>
      <c r="H567" s="12"/>
      <c r="I567" s="12"/>
      <c r="J567" s="12"/>
      <c r="K567" s="12"/>
      <c r="L567" s="12"/>
    </row>
    <row r="568" spans="2:12" hidden="1">
      <c r="B568" s="8"/>
      <c r="C568" s="12"/>
      <c r="D568" s="12"/>
      <c r="E568" s="12"/>
      <c r="F568" s="12"/>
      <c r="G568" s="12"/>
      <c r="H568" s="12"/>
      <c r="I568" s="12"/>
      <c r="J568" s="12"/>
      <c r="K568" s="12"/>
      <c r="L568" s="12"/>
    </row>
    <row r="569" spans="2:12" hidden="1">
      <c r="B569" s="8"/>
      <c r="C569" s="12"/>
      <c r="D569" s="12"/>
      <c r="E569" s="12"/>
      <c r="F569" s="12"/>
      <c r="G569" s="12"/>
      <c r="H569" s="12"/>
      <c r="I569" s="12"/>
      <c r="J569" s="12"/>
      <c r="K569" s="12"/>
      <c r="L569" s="12"/>
    </row>
    <row r="570" spans="2:12" hidden="1">
      <c r="B570" s="8"/>
      <c r="C570" s="12"/>
      <c r="D570" s="12"/>
      <c r="E570" s="12"/>
      <c r="F570" s="12"/>
      <c r="G570" s="12"/>
      <c r="H570" s="12"/>
      <c r="I570" s="12"/>
      <c r="J570" s="12"/>
      <c r="K570" s="12"/>
      <c r="L570" s="12"/>
    </row>
    <row r="571" spans="2:12" hidden="1">
      <c r="B571" s="8"/>
      <c r="C571" s="12"/>
      <c r="D571" s="12"/>
      <c r="E571" s="12"/>
      <c r="F571" s="12"/>
      <c r="G571" s="12"/>
      <c r="H571" s="12"/>
      <c r="I571" s="12"/>
      <c r="J571" s="12"/>
      <c r="K571" s="12"/>
      <c r="L571" s="12"/>
    </row>
    <row r="572" spans="2:12" hidden="1">
      <c r="B572" s="8"/>
      <c r="C572" s="12"/>
      <c r="D572" s="12"/>
      <c r="E572" s="12"/>
      <c r="F572" s="12"/>
      <c r="G572" s="12"/>
      <c r="H572" s="12"/>
      <c r="I572" s="12"/>
      <c r="J572" s="12"/>
      <c r="K572" s="12"/>
      <c r="L572" s="12"/>
    </row>
    <row r="573" spans="2:12" hidden="1">
      <c r="B573" s="8"/>
      <c r="C573" s="12"/>
      <c r="D573" s="12"/>
      <c r="E573" s="12"/>
      <c r="F573" s="12"/>
      <c r="G573" s="12"/>
      <c r="H573" s="12"/>
      <c r="I573" s="12"/>
      <c r="J573" s="12"/>
      <c r="K573" s="12"/>
      <c r="L573" s="12"/>
    </row>
    <row r="574" spans="2:12" hidden="1">
      <c r="B574" s="8"/>
      <c r="C574" s="12"/>
      <c r="D574" s="12"/>
      <c r="E574" s="12"/>
      <c r="F574" s="12"/>
      <c r="G574" s="12"/>
      <c r="H574" s="12"/>
      <c r="I574" s="12"/>
      <c r="J574" s="12"/>
      <c r="K574" s="12"/>
      <c r="L574" s="12"/>
    </row>
    <row r="575" spans="2:12" hidden="1">
      <c r="B575" s="8"/>
      <c r="C575" s="12"/>
      <c r="D575" s="12"/>
      <c r="E575" s="12"/>
      <c r="F575" s="12"/>
      <c r="G575" s="12"/>
      <c r="H575" s="12"/>
      <c r="I575" s="12"/>
      <c r="J575" s="12"/>
      <c r="K575" s="12"/>
      <c r="L575" s="12"/>
    </row>
    <row r="576" spans="2:12" hidden="1">
      <c r="B576" s="8"/>
      <c r="C576" s="12"/>
      <c r="D576" s="12"/>
      <c r="E576" s="12"/>
      <c r="F576" s="12"/>
      <c r="G576" s="12"/>
      <c r="H576" s="12"/>
      <c r="I576" s="12"/>
      <c r="J576" s="12"/>
      <c r="K576" s="12"/>
      <c r="L576" s="12"/>
    </row>
    <row r="577" spans="2:12" hidden="1">
      <c r="B577" s="8"/>
      <c r="C577" s="12"/>
      <c r="D577" s="12"/>
      <c r="E577" s="12"/>
      <c r="F577" s="12"/>
      <c r="G577" s="12"/>
      <c r="H577" s="12"/>
      <c r="I577" s="12"/>
      <c r="J577" s="12"/>
      <c r="K577" s="12"/>
      <c r="L577" s="12"/>
    </row>
    <row r="578" spans="2:12" hidden="1">
      <c r="B578" s="8"/>
      <c r="C578" s="12"/>
      <c r="D578" s="12"/>
      <c r="E578" s="12"/>
      <c r="F578" s="12"/>
      <c r="G578" s="12"/>
      <c r="H578" s="12"/>
      <c r="I578" s="12"/>
      <c r="J578" s="12"/>
      <c r="K578" s="12"/>
      <c r="L578" s="12"/>
    </row>
    <row r="579" spans="2:12" hidden="1">
      <c r="B579" s="8"/>
      <c r="C579" s="12"/>
      <c r="D579" s="12"/>
      <c r="E579" s="12"/>
      <c r="F579" s="12"/>
      <c r="G579" s="12"/>
      <c r="H579" s="12"/>
      <c r="I579" s="12"/>
      <c r="J579" s="12"/>
      <c r="K579" s="12"/>
      <c r="L579" s="12"/>
    </row>
    <row r="580" spans="2:12" hidden="1">
      <c r="B580" s="8"/>
      <c r="C580" s="12"/>
      <c r="D580" s="12"/>
      <c r="E580" s="12"/>
      <c r="F580" s="12"/>
      <c r="G580" s="12"/>
      <c r="H580" s="12"/>
      <c r="I580" s="12"/>
      <c r="J580" s="12"/>
      <c r="K580" s="12"/>
      <c r="L580" s="12"/>
    </row>
    <row r="581" spans="2:12" hidden="1">
      <c r="B581" s="8"/>
      <c r="C581" s="12"/>
      <c r="D581" s="12"/>
      <c r="E581" s="12"/>
      <c r="F581" s="12"/>
      <c r="G581" s="12"/>
      <c r="H581" s="12"/>
      <c r="I581" s="12"/>
      <c r="J581" s="12"/>
      <c r="K581" s="12"/>
      <c r="L581" s="12"/>
    </row>
    <row r="582" spans="2:12" hidden="1">
      <c r="B582" s="8"/>
      <c r="C582" s="12"/>
      <c r="D582" s="12"/>
      <c r="E582" s="12"/>
      <c r="F582" s="12"/>
      <c r="G582" s="12"/>
      <c r="H582" s="12"/>
      <c r="I582" s="12"/>
      <c r="J582" s="12"/>
      <c r="K582" s="12"/>
      <c r="L582" s="12"/>
    </row>
    <row r="583" spans="2:12" hidden="1">
      <c r="B583" s="8"/>
      <c r="C583" s="12"/>
      <c r="D583" s="12"/>
      <c r="E583" s="12"/>
      <c r="F583" s="12"/>
      <c r="G583" s="12"/>
      <c r="H583" s="12"/>
      <c r="I583" s="12"/>
      <c r="J583" s="12"/>
      <c r="K583" s="12"/>
      <c r="L583" s="12"/>
    </row>
    <row r="584" spans="2:12" hidden="1">
      <c r="B584" s="8"/>
      <c r="C584" s="12"/>
      <c r="D584" s="12"/>
      <c r="E584" s="12"/>
      <c r="F584" s="12"/>
      <c r="G584" s="12"/>
      <c r="H584" s="12"/>
      <c r="I584" s="12"/>
      <c r="J584" s="12"/>
      <c r="K584" s="12"/>
      <c r="L584" s="12"/>
    </row>
    <row r="585" spans="2:12" hidden="1">
      <c r="B585" s="8"/>
      <c r="C585" s="12"/>
      <c r="D585" s="12"/>
      <c r="E585" s="12"/>
      <c r="F585" s="12"/>
      <c r="G585" s="12"/>
      <c r="H585" s="12"/>
      <c r="I585" s="12"/>
      <c r="J585" s="12"/>
      <c r="K585" s="12"/>
      <c r="L585" s="12"/>
    </row>
    <row r="586" spans="2:12" hidden="1">
      <c r="B586" s="8"/>
      <c r="C586" s="12"/>
      <c r="D586" s="12"/>
      <c r="E586" s="12"/>
      <c r="F586" s="12"/>
      <c r="G586" s="12"/>
      <c r="H586" s="12"/>
      <c r="I586" s="12"/>
      <c r="J586" s="12"/>
      <c r="K586" s="12"/>
      <c r="L586" s="12"/>
    </row>
    <row r="587" spans="2:12" hidden="1">
      <c r="B587" s="8"/>
      <c r="C587" s="12"/>
      <c r="D587" s="12"/>
      <c r="E587" s="12"/>
      <c r="F587" s="12"/>
      <c r="G587" s="12"/>
      <c r="H587" s="12"/>
      <c r="I587" s="12"/>
      <c r="J587" s="12"/>
      <c r="K587" s="12"/>
      <c r="L587" s="12"/>
    </row>
    <row r="588" spans="2:12" hidden="1">
      <c r="B588" s="8"/>
      <c r="C588" s="12"/>
      <c r="D588" s="12"/>
      <c r="E588" s="12"/>
      <c r="F588" s="12"/>
      <c r="G588" s="12"/>
      <c r="H588" s="12"/>
      <c r="I588" s="12"/>
      <c r="J588" s="12"/>
      <c r="K588" s="12"/>
      <c r="L588" s="12"/>
    </row>
    <row r="589" spans="2:12" hidden="1">
      <c r="B589" s="8"/>
      <c r="C589" s="12"/>
      <c r="D589" s="12"/>
      <c r="E589" s="12"/>
      <c r="F589" s="12"/>
      <c r="G589" s="12"/>
      <c r="H589" s="12"/>
      <c r="I589" s="12"/>
      <c r="J589" s="12"/>
      <c r="K589" s="12"/>
      <c r="L589" s="12"/>
    </row>
    <row r="590" spans="2:12" hidden="1">
      <c r="B590" s="8"/>
      <c r="C590" s="12"/>
      <c r="D590" s="12"/>
      <c r="E590" s="12"/>
      <c r="F590" s="12"/>
      <c r="G590" s="12"/>
      <c r="H590" s="12"/>
      <c r="I590" s="12"/>
      <c r="J590" s="12"/>
      <c r="K590" s="12"/>
      <c r="L590" s="12"/>
    </row>
    <row r="591" spans="2:12" hidden="1">
      <c r="B591" s="8"/>
      <c r="C591" s="12"/>
      <c r="D591" s="12"/>
      <c r="E591" s="12"/>
      <c r="F591" s="12"/>
      <c r="G591" s="12"/>
      <c r="H591" s="12"/>
      <c r="I591" s="12"/>
      <c r="J591" s="12"/>
      <c r="K591" s="12"/>
      <c r="L591" s="12"/>
    </row>
    <row r="592" spans="2:12" hidden="1">
      <c r="B592" s="8"/>
      <c r="C592" s="12"/>
      <c r="D592" s="12"/>
      <c r="E592" s="12"/>
      <c r="F592" s="12"/>
      <c r="G592" s="12"/>
      <c r="H592" s="12"/>
      <c r="I592" s="12"/>
      <c r="J592" s="12"/>
      <c r="K592" s="12"/>
      <c r="L592" s="12"/>
    </row>
    <row r="593" spans="2:12" hidden="1">
      <c r="B593" s="8"/>
      <c r="C593" s="12"/>
      <c r="D593" s="12"/>
      <c r="E593" s="12"/>
      <c r="F593" s="12"/>
      <c r="G593" s="12"/>
      <c r="H593" s="12"/>
      <c r="I593" s="12"/>
      <c r="J593" s="12"/>
      <c r="K593" s="12"/>
      <c r="L593" s="12"/>
    </row>
    <row r="594" spans="2:12" hidden="1">
      <c r="B594" s="8"/>
      <c r="C594" s="12"/>
      <c r="D594" s="12"/>
      <c r="E594" s="12"/>
      <c r="F594" s="12"/>
      <c r="G594" s="12"/>
      <c r="H594" s="12"/>
      <c r="I594" s="12"/>
      <c r="J594" s="12"/>
      <c r="K594" s="12"/>
      <c r="L594" s="12"/>
    </row>
    <row r="595" spans="2:12" hidden="1">
      <c r="B595" s="8"/>
      <c r="C595" s="12"/>
      <c r="D595" s="12"/>
      <c r="E595" s="12"/>
      <c r="F595" s="12"/>
      <c r="G595" s="12"/>
      <c r="H595" s="12"/>
      <c r="I595" s="12"/>
      <c r="J595" s="12"/>
      <c r="K595" s="12"/>
      <c r="L595" s="12"/>
    </row>
    <row r="596" spans="2:12" hidden="1">
      <c r="B596" s="8"/>
      <c r="C596" s="12"/>
      <c r="D596" s="12"/>
      <c r="E596" s="12"/>
      <c r="F596" s="12"/>
      <c r="G596" s="12"/>
      <c r="H596" s="12"/>
      <c r="I596" s="12"/>
      <c r="J596" s="12"/>
      <c r="K596" s="12"/>
      <c r="L596" s="12"/>
    </row>
    <row r="597" spans="2:12" hidden="1">
      <c r="B597" s="8"/>
      <c r="C597" s="12"/>
      <c r="D597" s="12"/>
      <c r="E597" s="12"/>
      <c r="F597" s="12"/>
      <c r="G597" s="12"/>
      <c r="H597" s="12"/>
      <c r="I597" s="12"/>
      <c r="J597" s="12"/>
      <c r="K597" s="12"/>
      <c r="L597" s="12"/>
    </row>
    <row r="598" spans="2:12" hidden="1">
      <c r="B598" s="8"/>
      <c r="C598" s="12"/>
      <c r="D598" s="12"/>
      <c r="E598" s="12"/>
      <c r="F598" s="12"/>
      <c r="G598" s="12"/>
      <c r="H598" s="12"/>
      <c r="I598" s="12"/>
      <c r="J598" s="12"/>
      <c r="K598" s="12"/>
      <c r="L598" s="12"/>
    </row>
    <row r="599" spans="2:12" hidden="1">
      <c r="B599" s="8"/>
      <c r="C599" s="12"/>
      <c r="D599" s="12"/>
      <c r="E599" s="12"/>
      <c r="F599" s="12"/>
      <c r="G599" s="12"/>
      <c r="H599" s="12"/>
      <c r="I599" s="12"/>
      <c r="J599" s="12"/>
      <c r="K599" s="12"/>
      <c r="L599" s="12"/>
    </row>
    <row r="600" spans="2:12" hidden="1">
      <c r="B600" s="8"/>
      <c r="C600" s="12"/>
      <c r="D600" s="12"/>
      <c r="E600" s="12"/>
      <c r="F600" s="12"/>
      <c r="G600" s="12"/>
      <c r="H600" s="12"/>
      <c r="I600" s="12"/>
      <c r="J600" s="12"/>
      <c r="K600" s="12"/>
      <c r="L600" s="12"/>
    </row>
    <row r="601" spans="2:12" hidden="1">
      <c r="B601" s="8"/>
      <c r="C601" s="12"/>
      <c r="D601" s="12"/>
      <c r="E601" s="12"/>
      <c r="F601" s="12"/>
      <c r="G601" s="12"/>
      <c r="H601" s="12"/>
      <c r="I601" s="12"/>
      <c r="J601" s="12"/>
      <c r="K601" s="12"/>
      <c r="L601" s="12"/>
    </row>
    <row r="602" spans="2:12" hidden="1">
      <c r="B602" s="8"/>
      <c r="C602" s="12"/>
      <c r="D602" s="12"/>
      <c r="E602" s="12"/>
      <c r="F602" s="12"/>
      <c r="G602" s="12"/>
      <c r="H602" s="12"/>
      <c r="I602" s="12"/>
      <c r="J602" s="12"/>
      <c r="K602" s="12"/>
      <c r="L602" s="12"/>
    </row>
    <row r="603" spans="2:12" hidden="1">
      <c r="B603" s="8"/>
      <c r="C603" s="12"/>
      <c r="D603" s="12"/>
      <c r="E603" s="12"/>
      <c r="F603" s="12"/>
      <c r="G603" s="12"/>
      <c r="H603" s="12"/>
      <c r="I603" s="12"/>
      <c r="J603" s="12"/>
      <c r="K603" s="12"/>
      <c r="L603" s="12"/>
    </row>
    <row r="604" spans="2:12" hidden="1">
      <c r="B604" s="8"/>
      <c r="C604" s="12"/>
      <c r="D604" s="12"/>
      <c r="E604" s="12"/>
      <c r="F604" s="12"/>
      <c r="G604" s="12"/>
      <c r="H604" s="12"/>
      <c r="I604" s="12"/>
      <c r="J604" s="12"/>
      <c r="K604" s="12"/>
      <c r="L604" s="12"/>
    </row>
    <row r="605" spans="2:12" hidden="1">
      <c r="B605" s="8"/>
      <c r="C605" s="12"/>
      <c r="D605" s="12"/>
      <c r="E605" s="12"/>
      <c r="F605" s="12"/>
      <c r="G605" s="12"/>
      <c r="H605" s="12"/>
      <c r="I605" s="12"/>
      <c r="J605" s="12"/>
      <c r="K605" s="12"/>
      <c r="L605" s="12"/>
    </row>
    <row r="606" spans="2:12" hidden="1">
      <c r="B606" s="8"/>
      <c r="C606" s="12"/>
      <c r="D606" s="12"/>
      <c r="E606" s="12"/>
      <c r="F606" s="12"/>
      <c r="G606" s="12"/>
      <c r="H606" s="12"/>
      <c r="I606" s="12"/>
      <c r="J606" s="12"/>
      <c r="K606" s="12"/>
      <c r="L606" s="12"/>
    </row>
    <row r="607" spans="2:12" hidden="1">
      <c r="B607" s="8"/>
      <c r="C607" s="12"/>
      <c r="D607" s="12"/>
      <c r="E607" s="12"/>
      <c r="F607" s="12"/>
      <c r="G607" s="12"/>
      <c r="H607" s="12"/>
      <c r="I607" s="12"/>
      <c r="J607" s="12"/>
      <c r="K607" s="12"/>
      <c r="L607" s="12"/>
    </row>
    <row r="608" spans="2:12" hidden="1">
      <c r="B608" s="8"/>
      <c r="C608" s="12"/>
      <c r="D608" s="12"/>
      <c r="E608" s="12"/>
      <c r="F608" s="12"/>
      <c r="G608" s="12"/>
      <c r="H608" s="12"/>
      <c r="I608" s="12"/>
      <c r="J608" s="12"/>
      <c r="K608" s="12"/>
      <c r="L608" s="12"/>
    </row>
    <row r="609" spans="2:12" hidden="1">
      <c r="B609" s="8"/>
      <c r="C609" s="12"/>
      <c r="D609" s="12"/>
      <c r="E609" s="12"/>
      <c r="F609" s="12"/>
      <c r="G609" s="12"/>
      <c r="H609" s="12"/>
      <c r="I609" s="12"/>
      <c r="J609" s="12"/>
      <c r="K609" s="12"/>
      <c r="L609" s="12"/>
    </row>
    <row r="610" spans="2:12" hidden="1">
      <c r="B610" s="8"/>
      <c r="C610" s="12"/>
      <c r="D610" s="12"/>
      <c r="E610" s="12"/>
      <c r="F610" s="12"/>
      <c r="G610" s="12"/>
      <c r="H610" s="12"/>
      <c r="I610" s="12"/>
      <c r="J610" s="12"/>
      <c r="K610" s="12"/>
      <c r="L610" s="12"/>
    </row>
    <row r="611" spans="2:12" hidden="1">
      <c r="B611" s="8"/>
      <c r="C611" s="12"/>
      <c r="D611" s="12"/>
      <c r="E611" s="12"/>
      <c r="F611" s="12"/>
      <c r="G611" s="12"/>
      <c r="H611" s="12"/>
      <c r="I611" s="12"/>
      <c r="J611" s="12"/>
      <c r="K611" s="12"/>
      <c r="L611" s="12"/>
    </row>
    <row r="612" spans="2:12" hidden="1">
      <c r="B612" s="8"/>
      <c r="C612" s="12"/>
      <c r="D612" s="12"/>
      <c r="E612" s="12"/>
      <c r="F612" s="12"/>
      <c r="G612" s="12"/>
      <c r="H612" s="12"/>
      <c r="I612" s="12"/>
      <c r="J612" s="12"/>
      <c r="K612" s="12"/>
      <c r="L612" s="12"/>
    </row>
    <row r="613" spans="2:12" hidden="1">
      <c r="B613" s="8"/>
      <c r="C613" s="12"/>
      <c r="D613" s="12"/>
      <c r="E613" s="12"/>
      <c r="F613" s="12"/>
      <c r="G613" s="12"/>
      <c r="H613" s="12"/>
      <c r="I613" s="12"/>
      <c r="J613" s="12"/>
      <c r="K613" s="12"/>
      <c r="L613" s="12"/>
    </row>
    <row r="614" spans="2:12" hidden="1">
      <c r="B614" s="8"/>
      <c r="C614" s="12"/>
      <c r="D614" s="12"/>
      <c r="E614" s="12"/>
      <c r="F614" s="12"/>
      <c r="G614" s="12"/>
      <c r="H614" s="12"/>
      <c r="I614" s="12"/>
      <c r="J614" s="12"/>
      <c r="K614" s="12"/>
      <c r="L614" s="12"/>
    </row>
    <row r="615" spans="2:12" hidden="1">
      <c r="B615" s="8"/>
      <c r="C615" s="12"/>
      <c r="D615" s="12"/>
      <c r="E615" s="12"/>
      <c r="F615" s="12"/>
      <c r="G615" s="12"/>
      <c r="H615" s="12"/>
      <c r="I615" s="12"/>
      <c r="J615" s="12"/>
      <c r="K615" s="12"/>
      <c r="L615" s="12"/>
    </row>
    <row r="616" spans="2:12" hidden="1">
      <c r="B616" s="8"/>
      <c r="C616" s="12"/>
      <c r="D616" s="12"/>
      <c r="E616" s="12"/>
      <c r="F616" s="12"/>
      <c r="G616" s="12"/>
      <c r="H616" s="12"/>
      <c r="I616" s="12"/>
      <c r="J616" s="12"/>
      <c r="K616" s="12"/>
      <c r="L616" s="12"/>
    </row>
    <row r="617" spans="2:12" hidden="1">
      <c r="B617" s="8"/>
      <c r="C617" s="12"/>
      <c r="D617" s="12"/>
      <c r="E617" s="12"/>
      <c r="F617" s="12"/>
      <c r="G617" s="12"/>
      <c r="H617" s="12"/>
      <c r="I617" s="12"/>
      <c r="J617" s="12"/>
      <c r="K617" s="12"/>
      <c r="L617" s="12"/>
    </row>
    <row r="618" spans="2:12" hidden="1">
      <c r="B618" s="8"/>
      <c r="C618" s="12"/>
      <c r="D618" s="12"/>
      <c r="E618" s="12"/>
      <c r="F618" s="12"/>
      <c r="G618" s="12"/>
      <c r="H618" s="12"/>
      <c r="I618" s="12"/>
      <c r="J618" s="12"/>
      <c r="K618" s="12"/>
      <c r="L618" s="12"/>
    </row>
    <row r="619" spans="2:12" hidden="1">
      <c r="B619" s="8"/>
      <c r="C619" s="12"/>
      <c r="D619" s="12"/>
      <c r="E619" s="12"/>
      <c r="F619" s="12"/>
      <c r="G619" s="12"/>
      <c r="H619" s="12"/>
      <c r="I619" s="12"/>
      <c r="J619" s="12"/>
      <c r="K619" s="12"/>
      <c r="L619" s="12"/>
    </row>
    <row r="620" spans="2:12" hidden="1">
      <c r="B620" s="8"/>
      <c r="C620" s="12"/>
      <c r="D620" s="12"/>
      <c r="E620" s="12"/>
      <c r="F620" s="12"/>
      <c r="G620" s="12"/>
      <c r="H620" s="12"/>
      <c r="I620" s="12"/>
      <c r="J620" s="12"/>
      <c r="K620" s="12"/>
      <c r="L620" s="12"/>
    </row>
    <row r="621" spans="2:12" hidden="1">
      <c r="B621" s="8"/>
      <c r="C621" s="12"/>
      <c r="D621" s="12"/>
      <c r="E621" s="12"/>
      <c r="F621" s="12"/>
      <c r="G621" s="12"/>
      <c r="H621" s="12"/>
      <c r="I621" s="12"/>
      <c r="J621" s="12"/>
      <c r="K621" s="12"/>
      <c r="L621" s="12"/>
    </row>
    <row r="622" spans="2:12" hidden="1">
      <c r="B622" s="8"/>
      <c r="C622" s="12"/>
      <c r="D622" s="12"/>
      <c r="E622" s="12"/>
      <c r="F622" s="12"/>
      <c r="G622" s="12"/>
      <c r="H622" s="12"/>
      <c r="I622" s="12"/>
      <c r="J622" s="12"/>
      <c r="K622" s="12"/>
      <c r="L622" s="12"/>
    </row>
    <row r="623" spans="2:12" hidden="1">
      <c r="B623" s="8"/>
      <c r="C623" s="12"/>
      <c r="D623" s="12"/>
      <c r="E623" s="12"/>
      <c r="F623" s="12"/>
      <c r="G623" s="12"/>
      <c r="H623" s="12"/>
      <c r="I623" s="12"/>
      <c r="J623" s="12"/>
      <c r="K623" s="12"/>
      <c r="L623" s="12"/>
    </row>
    <row r="624" spans="2:12" hidden="1">
      <c r="B624" s="8"/>
      <c r="C624" s="12"/>
      <c r="D624" s="12"/>
      <c r="E624" s="12"/>
      <c r="F624" s="12"/>
      <c r="G624" s="12"/>
      <c r="H624" s="12"/>
      <c r="I624" s="12"/>
      <c r="J624" s="12"/>
      <c r="K624" s="12"/>
      <c r="L624" s="12"/>
    </row>
    <row r="625" spans="2:12" hidden="1">
      <c r="B625" s="8"/>
      <c r="C625" s="12"/>
      <c r="D625" s="12"/>
      <c r="E625" s="12"/>
      <c r="F625" s="12"/>
      <c r="G625" s="12"/>
      <c r="H625" s="12"/>
      <c r="I625" s="12"/>
      <c r="J625" s="12"/>
      <c r="K625" s="12"/>
      <c r="L625" s="12"/>
    </row>
    <row r="626" spans="2:12" hidden="1">
      <c r="B626" s="8"/>
      <c r="C626" s="12"/>
      <c r="D626" s="12"/>
      <c r="E626" s="12"/>
      <c r="F626" s="12"/>
      <c r="G626" s="12"/>
      <c r="H626" s="12"/>
      <c r="I626" s="12"/>
      <c r="J626" s="12"/>
      <c r="K626" s="12"/>
      <c r="L626" s="12"/>
    </row>
    <row r="627" spans="2:12" hidden="1">
      <c r="B627" s="8"/>
      <c r="C627" s="12"/>
      <c r="D627" s="12"/>
      <c r="E627" s="12"/>
      <c r="F627" s="12"/>
      <c r="G627" s="12"/>
      <c r="H627" s="12"/>
      <c r="I627" s="12"/>
      <c r="J627" s="12"/>
      <c r="K627" s="12"/>
      <c r="L627" s="12"/>
    </row>
    <row r="628" spans="2:12" hidden="1">
      <c r="B628" s="8"/>
      <c r="C628" s="12"/>
      <c r="D628" s="12"/>
      <c r="E628" s="12"/>
      <c r="F628" s="12"/>
      <c r="G628" s="12"/>
      <c r="H628" s="12"/>
      <c r="I628" s="12"/>
      <c r="J628" s="12"/>
      <c r="K628" s="12"/>
      <c r="L628" s="12"/>
    </row>
    <row r="629" spans="2:12" hidden="1">
      <c r="B629" s="8"/>
      <c r="C629" s="12"/>
      <c r="D629" s="12"/>
      <c r="E629" s="12"/>
      <c r="F629" s="12"/>
      <c r="G629" s="12"/>
      <c r="H629" s="12"/>
      <c r="I629" s="12"/>
      <c r="J629" s="12"/>
      <c r="K629" s="12"/>
      <c r="L629" s="12"/>
    </row>
    <row r="630" spans="2:12" hidden="1">
      <c r="B630" s="8"/>
      <c r="C630" s="12"/>
      <c r="D630" s="12"/>
      <c r="E630" s="12"/>
      <c r="F630" s="12"/>
      <c r="G630" s="12"/>
      <c r="H630" s="12"/>
      <c r="I630" s="12"/>
      <c r="J630" s="12"/>
      <c r="K630" s="12"/>
      <c r="L630" s="12"/>
    </row>
    <row r="631" spans="2:12" hidden="1">
      <c r="B631" s="8"/>
      <c r="C631" s="12"/>
      <c r="D631" s="12"/>
      <c r="E631" s="12"/>
      <c r="F631" s="12"/>
      <c r="G631" s="12"/>
      <c r="H631" s="12"/>
      <c r="I631" s="12"/>
      <c r="J631" s="12"/>
      <c r="K631" s="12"/>
      <c r="L631" s="12"/>
    </row>
    <row r="632" spans="2:12" hidden="1">
      <c r="B632" s="8"/>
      <c r="C632" s="12"/>
      <c r="D632" s="12"/>
      <c r="E632" s="12"/>
      <c r="F632" s="12"/>
      <c r="G632" s="12"/>
      <c r="H632" s="12"/>
      <c r="I632" s="12"/>
      <c r="J632" s="12"/>
      <c r="K632" s="12"/>
      <c r="L632" s="12"/>
    </row>
    <row r="633" spans="2:12" hidden="1">
      <c r="B633" s="8"/>
      <c r="C633" s="12"/>
      <c r="D633" s="12"/>
      <c r="E633" s="12"/>
      <c r="F633" s="12"/>
      <c r="G633" s="12"/>
      <c r="H633" s="12"/>
      <c r="I633" s="12"/>
      <c r="J633" s="12"/>
      <c r="K633" s="12"/>
      <c r="L633" s="12"/>
    </row>
    <row r="634" spans="2:12" hidden="1">
      <c r="B634" s="8"/>
      <c r="C634" s="12"/>
      <c r="D634" s="12"/>
      <c r="E634" s="12"/>
      <c r="F634" s="12"/>
      <c r="G634" s="12"/>
      <c r="H634" s="12"/>
      <c r="I634" s="12"/>
      <c r="J634" s="12"/>
      <c r="K634" s="12"/>
      <c r="L634" s="12"/>
    </row>
    <row r="635" spans="2:12" hidden="1">
      <c r="B635" s="8"/>
      <c r="C635" s="12"/>
      <c r="D635" s="12"/>
      <c r="E635" s="12"/>
      <c r="F635" s="12"/>
      <c r="G635" s="12"/>
      <c r="H635" s="12"/>
      <c r="I635" s="12"/>
      <c r="J635" s="12"/>
      <c r="K635" s="12"/>
      <c r="L635" s="12"/>
    </row>
    <row r="636" spans="2:12" hidden="1">
      <c r="B636" s="8"/>
      <c r="C636" s="12"/>
      <c r="D636" s="12"/>
      <c r="E636" s="12"/>
      <c r="F636" s="12"/>
      <c r="G636" s="12"/>
      <c r="H636" s="12"/>
      <c r="I636" s="12"/>
      <c r="J636" s="12"/>
      <c r="K636" s="12"/>
      <c r="L636" s="12"/>
    </row>
    <row r="637" spans="2:12" hidden="1">
      <c r="B637" s="8"/>
      <c r="C637" s="12"/>
      <c r="D637" s="12"/>
      <c r="E637" s="12"/>
      <c r="F637" s="12"/>
      <c r="G637" s="12"/>
      <c r="H637" s="12"/>
      <c r="I637" s="12"/>
      <c r="J637" s="12"/>
      <c r="K637" s="12"/>
      <c r="L637" s="12"/>
    </row>
    <row r="638" spans="2:12" hidden="1">
      <c r="B638" s="8"/>
      <c r="C638" s="12"/>
      <c r="D638" s="12"/>
      <c r="E638" s="12"/>
      <c r="F638" s="12"/>
      <c r="G638" s="12"/>
      <c r="H638" s="12"/>
      <c r="I638" s="12"/>
      <c r="J638" s="12"/>
      <c r="K638" s="12"/>
      <c r="L638" s="12"/>
    </row>
    <row r="639" spans="2:12" hidden="1">
      <c r="B639" s="8"/>
      <c r="C639" s="12"/>
      <c r="D639" s="12"/>
      <c r="E639" s="12"/>
      <c r="F639" s="12"/>
      <c r="G639" s="12"/>
      <c r="H639" s="12"/>
      <c r="I639" s="12"/>
      <c r="J639" s="12"/>
      <c r="K639" s="12"/>
      <c r="L639" s="12"/>
    </row>
    <row r="640" spans="2:12" hidden="1">
      <c r="B640" s="8"/>
      <c r="C640" s="12"/>
      <c r="D640" s="12"/>
      <c r="E640" s="12"/>
      <c r="F640" s="12"/>
      <c r="G640" s="12"/>
      <c r="H640" s="12"/>
      <c r="I640" s="12"/>
      <c r="J640" s="12"/>
      <c r="K640" s="12"/>
      <c r="L640" s="12"/>
    </row>
    <row r="641" spans="2:12" hidden="1">
      <c r="B641" s="8"/>
      <c r="C641" s="12"/>
      <c r="D641" s="12"/>
      <c r="E641" s="12"/>
      <c r="F641" s="12"/>
      <c r="G641" s="12"/>
      <c r="H641" s="12"/>
      <c r="I641" s="12"/>
      <c r="J641" s="12"/>
      <c r="K641" s="12"/>
      <c r="L641" s="12"/>
    </row>
    <row r="642" spans="2:12" hidden="1">
      <c r="B642" s="8"/>
      <c r="C642" s="12"/>
      <c r="D642" s="12"/>
      <c r="E642" s="12"/>
      <c r="F642" s="12"/>
      <c r="G642" s="12"/>
      <c r="H642" s="12"/>
      <c r="I642" s="12"/>
      <c r="J642" s="12"/>
      <c r="K642" s="12"/>
      <c r="L642" s="12"/>
    </row>
    <row r="643" spans="2:12" hidden="1">
      <c r="B643" s="8"/>
      <c r="C643" s="12"/>
      <c r="D643" s="12"/>
      <c r="E643" s="12"/>
      <c r="F643" s="12"/>
      <c r="G643" s="12"/>
      <c r="H643" s="12"/>
      <c r="I643" s="12"/>
      <c r="J643" s="12"/>
      <c r="K643" s="12"/>
      <c r="L643" s="12"/>
    </row>
    <row r="644" spans="2:12" hidden="1">
      <c r="B644" s="8"/>
      <c r="C644" s="12"/>
      <c r="D644" s="12"/>
      <c r="E644" s="12"/>
      <c r="F644" s="12"/>
      <c r="G644" s="12"/>
      <c r="H644" s="12"/>
      <c r="I644" s="12"/>
      <c r="J644" s="12"/>
      <c r="K644" s="12"/>
      <c r="L644" s="12"/>
    </row>
    <row r="645" spans="2:12" hidden="1">
      <c r="B645" s="8"/>
      <c r="C645" s="12"/>
      <c r="D645" s="12"/>
      <c r="E645" s="12"/>
      <c r="F645" s="12"/>
      <c r="G645" s="12"/>
      <c r="H645" s="12"/>
      <c r="I645" s="12"/>
      <c r="J645" s="12"/>
      <c r="K645" s="12"/>
      <c r="L645" s="12"/>
    </row>
    <row r="646" spans="2:12" hidden="1">
      <c r="B646" s="8"/>
      <c r="C646" s="12"/>
      <c r="D646" s="12"/>
      <c r="E646" s="12"/>
      <c r="F646" s="12"/>
      <c r="G646" s="12"/>
      <c r="H646" s="12"/>
      <c r="I646" s="12"/>
      <c r="J646" s="12"/>
      <c r="K646" s="12"/>
      <c r="L646" s="12"/>
    </row>
    <row r="647" spans="2:12" hidden="1">
      <c r="B647" s="8"/>
      <c r="C647" s="12"/>
      <c r="D647" s="12"/>
      <c r="E647" s="12"/>
      <c r="F647" s="12"/>
      <c r="G647" s="12"/>
      <c r="H647" s="12"/>
      <c r="I647" s="12"/>
      <c r="J647" s="12"/>
      <c r="K647" s="12"/>
      <c r="L647" s="12"/>
    </row>
    <row r="648" spans="2:12" hidden="1">
      <c r="B648" s="8"/>
      <c r="C648" s="12"/>
      <c r="D648" s="12"/>
      <c r="E648" s="12"/>
      <c r="F648" s="12"/>
      <c r="G648" s="12"/>
      <c r="H648" s="12"/>
      <c r="I648" s="12"/>
      <c r="J648" s="12"/>
      <c r="K648" s="12"/>
      <c r="L648" s="12"/>
    </row>
    <row r="649" spans="2:12" hidden="1">
      <c r="B649" s="8"/>
      <c r="C649" s="12"/>
      <c r="D649" s="12"/>
      <c r="E649" s="12"/>
      <c r="F649" s="12"/>
      <c r="G649" s="12"/>
      <c r="H649" s="12"/>
      <c r="I649" s="12"/>
      <c r="J649" s="12"/>
      <c r="K649" s="12"/>
      <c r="L649" s="12"/>
    </row>
    <row r="650" spans="2:12" hidden="1">
      <c r="B650" s="8"/>
      <c r="C650" s="12"/>
      <c r="D650" s="12"/>
      <c r="E650" s="12"/>
      <c r="F650" s="12"/>
      <c r="G650" s="12"/>
      <c r="H650" s="12"/>
      <c r="I650" s="12"/>
      <c r="J650" s="12"/>
      <c r="K650" s="12"/>
      <c r="L650" s="12"/>
    </row>
    <row r="651" spans="2:12" hidden="1">
      <c r="B651" s="8"/>
      <c r="C651" s="12"/>
      <c r="D651" s="12"/>
      <c r="E651" s="12"/>
      <c r="F651" s="12"/>
      <c r="G651" s="12"/>
      <c r="H651" s="12"/>
      <c r="I651" s="12"/>
      <c r="J651" s="12"/>
      <c r="K651" s="12"/>
      <c r="L651" s="12"/>
    </row>
    <row r="652" spans="2:12" hidden="1">
      <c r="B652" s="8"/>
      <c r="C652" s="12"/>
      <c r="D652" s="12"/>
      <c r="E652" s="12"/>
      <c r="F652" s="12"/>
      <c r="G652" s="12"/>
      <c r="H652" s="12"/>
      <c r="I652" s="12"/>
      <c r="J652" s="12"/>
      <c r="K652" s="12"/>
      <c r="L652" s="12"/>
    </row>
    <row r="653" spans="2:12" hidden="1">
      <c r="B653" s="8"/>
      <c r="C653" s="12"/>
      <c r="D653" s="12"/>
      <c r="E653" s="12"/>
      <c r="F653" s="12"/>
      <c r="G653" s="12"/>
      <c r="H653" s="12"/>
      <c r="I653" s="12"/>
      <c r="J653" s="12"/>
      <c r="K653" s="12"/>
      <c r="L653" s="12"/>
    </row>
    <row r="654" spans="2:12" hidden="1">
      <c r="B654" s="8"/>
      <c r="C654" s="12"/>
      <c r="D654" s="12"/>
      <c r="E654" s="12"/>
      <c r="F654" s="12"/>
      <c r="G654" s="12"/>
      <c r="H654" s="12"/>
      <c r="I654" s="12"/>
      <c r="J654" s="12"/>
      <c r="K654" s="12"/>
      <c r="L654" s="12"/>
    </row>
    <row r="655" spans="2:12" hidden="1">
      <c r="B655" s="8"/>
      <c r="C655" s="12"/>
      <c r="D655" s="12"/>
      <c r="E655" s="12"/>
      <c r="F655" s="12"/>
      <c r="G655" s="12"/>
      <c r="H655" s="12"/>
      <c r="I655" s="12"/>
      <c r="J655" s="12"/>
      <c r="K655" s="12"/>
      <c r="L655" s="12"/>
    </row>
    <row r="656" spans="2:12" hidden="1">
      <c r="B656" s="8"/>
      <c r="C656" s="12"/>
      <c r="D656" s="12"/>
      <c r="E656" s="12"/>
      <c r="F656" s="12"/>
      <c r="G656" s="12"/>
      <c r="H656" s="12"/>
      <c r="I656" s="12"/>
      <c r="J656" s="12"/>
      <c r="K656" s="12"/>
      <c r="L656" s="12"/>
    </row>
    <row r="657" spans="2:12" hidden="1">
      <c r="B657" s="8"/>
      <c r="C657" s="12"/>
      <c r="D657" s="12"/>
      <c r="E657" s="12"/>
      <c r="F657" s="12"/>
      <c r="G657" s="12"/>
      <c r="H657" s="12"/>
      <c r="I657" s="12"/>
      <c r="J657" s="12"/>
      <c r="K657" s="12"/>
      <c r="L657" s="12"/>
    </row>
    <row r="658" spans="2:12" hidden="1">
      <c r="B658" s="8"/>
      <c r="C658" s="12"/>
      <c r="D658" s="12"/>
      <c r="E658" s="12"/>
      <c r="F658" s="12"/>
      <c r="G658" s="12"/>
      <c r="H658" s="12"/>
      <c r="I658" s="12"/>
      <c r="J658" s="12"/>
      <c r="K658" s="12"/>
      <c r="L658" s="12"/>
    </row>
    <row r="659" spans="2:12" hidden="1">
      <c r="B659" s="8"/>
      <c r="C659" s="12"/>
      <c r="D659" s="12"/>
      <c r="E659" s="12"/>
      <c r="F659" s="12"/>
      <c r="G659" s="12"/>
      <c r="H659" s="12"/>
      <c r="I659" s="12"/>
      <c r="J659" s="12"/>
      <c r="K659" s="12"/>
      <c r="L659" s="12"/>
    </row>
    <row r="660" spans="2:12" hidden="1">
      <c r="B660" s="8"/>
      <c r="C660" s="12"/>
      <c r="D660" s="12"/>
      <c r="E660" s="12"/>
      <c r="F660" s="12"/>
      <c r="G660" s="12"/>
      <c r="H660" s="12"/>
      <c r="I660" s="12"/>
      <c r="J660" s="12"/>
      <c r="K660" s="12"/>
      <c r="L660" s="12"/>
    </row>
    <row r="661" spans="2:12" hidden="1">
      <c r="B661" s="8"/>
      <c r="C661" s="12"/>
      <c r="D661" s="12"/>
      <c r="E661" s="12"/>
      <c r="F661" s="12"/>
      <c r="G661" s="12"/>
      <c r="H661" s="12"/>
      <c r="I661" s="12"/>
      <c r="J661" s="12"/>
      <c r="K661" s="12"/>
      <c r="L661" s="12"/>
    </row>
    <row r="662" spans="2:12" hidden="1">
      <c r="B662" s="8"/>
      <c r="C662" s="12"/>
      <c r="D662" s="12"/>
      <c r="E662" s="12"/>
      <c r="F662" s="12"/>
      <c r="G662" s="12"/>
      <c r="H662" s="12"/>
      <c r="I662" s="12"/>
      <c r="J662" s="12"/>
      <c r="K662" s="12"/>
      <c r="L662" s="12"/>
    </row>
    <row r="663" spans="2:12" hidden="1">
      <c r="B663" s="8"/>
      <c r="C663" s="12"/>
      <c r="D663" s="12"/>
      <c r="E663" s="12"/>
      <c r="F663" s="12"/>
      <c r="G663" s="12"/>
      <c r="H663" s="12"/>
      <c r="I663" s="12"/>
      <c r="J663" s="12"/>
      <c r="K663" s="12"/>
      <c r="L663" s="12"/>
    </row>
    <row r="664" spans="2:12" hidden="1">
      <c r="B664" s="8"/>
      <c r="C664" s="12"/>
      <c r="D664" s="12"/>
      <c r="E664" s="12"/>
      <c r="F664" s="12"/>
      <c r="G664" s="12"/>
      <c r="H664" s="12"/>
      <c r="I664" s="12"/>
      <c r="J664" s="12"/>
      <c r="K664" s="12"/>
      <c r="L664" s="12"/>
    </row>
    <row r="665" spans="2:12" hidden="1">
      <c r="B665" s="8"/>
      <c r="C665" s="12"/>
      <c r="D665" s="12"/>
      <c r="E665" s="12"/>
      <c r="F665" s="12"/>
      <c r="G665" s="12"/>
      <c r="H665" s="12"/>
      <c r="I665" s="12"/>
      <c r="J665" s="12"/>
      <c r="K665" s="12"/>
      <c r="L665" s="12"/>
    </row>
    <row r="666" spans="2:12" hidden="1">
      <c r="B666" s="8"/>
      <c r="C666" s="12"/>
      <c r="D666" s="12"/>
      <c r="E666" s="12"/>
      <c r="F666" s="12"/>
      <c r="G666" s="12"/>
      <c r="H666" s="12"/>
      <c r="I666" s="12"/>
      <c r="J666" s="12"/>
      <c r="K666" s="12"/>
      <c r="L666" s="12"/>
    </row>
    <row r="667" spans="2:12" hidden="1">
      <c r="B667" s="8"/>
      <c r="C667" s="12"/>
      <c r="D667" s="12"/>
      <c r="E667" s="12"/>
      <c r="F667" s="12"/>
      <c r="G667" s="12"/>
      <c r="H667" s="12"/>
      <c r="I667" s="12"/>
      <c r="J667" s="12"/>
      <c r="K667" s="12"/>
      <c r="L667" s="12"/>
    </row>
    <row r="668" spans="2:12" hidden="1">
      <c r="B668" s="8"/>
      <c r="C668" s="12"/>
      <c r="D668" s="12"/>
      <c r="E668" s="12"/>
      <c r="F668" s="12"/>
      <c r="G668" s="12"/>
      <c r="H668" s="12"/>
      <c r="I668" s="12"/>
      <c r="J668" s="12"/>
      <c r="K668" s="12"/>
      <c r="L668" s="12"/>
    </row>
    <row r="669" spans="2:12" hidden="1">
      <c r="B669" s="8"/>
      <c r="C669" s="12"/>
      <c r="D669" s="12"/>
      <c r="E669" s="12"/>
      <c r="F669" s="12"/>
      <c r="G669" s="12"/>
      <c r="H669" s="12"/>
      <c r="I669" s="12"/>
      <c r="J669" s="12"/>
      <c r="K669" s="12"/>
      <c r="L669" s="12"/>
    </row>
    <row r="670" spans="2:12" hidden="1">
      <c r="B670" s="8"/>
      <c r="C670" s="12"/>
      <c r="D670" s="12"/>
      <c r="E670" s="12"/>
      <c r="F670" s="12"/>
      <c r="G670" s="12"/>
      <c r="H670" s="12"/>
      <c r="I670" s="12"/>
      <c r="J670" s="12"/>
      <c r="K670" s="12"/>
      <c r="L670" s="12"/>
    </row>
    <row r="671" spans="2:12" hidden="1">
      <c r="B671" s="8"/>
      <c r="C671" s="12"/>
      <c r="D671" s="12"/>
      <c r="E671" s="12"/>
      <c r="F671" s="12"/>
      <c r="G671" s="12"/>
      <c r="H671" s="12"/>
      <c r="I671" s="12"/>
      <c r="J671" s="12"/>
      <c r="K671" s="12"/>
      <c r="L671" s="12"/>
    </row>
    <row r="672" spans="2:12" hidden="1">
      <c r="B672" s="8"/>
      <c r="C672" s="12"/>
      <c r="D672" s="12"/>
      <c r="E672" s="12"/>
      <c r="F672" s="12"/>
      <c r="G672" s="12"/>
      <c r="H672" s="12"/>
      <c r="I672" s="12"/>
      <c r="J672" s="12"/>
      <c r="K672" s="12"/>
      <c r="L672" s="12"/>
    </row>
    <row r="673" spans="2:12" hidden="1">
      <c r="B673" s="8"/>
      <c r="C673" s="12"/>
      <c r="D673" s="12"/>
      <c r="E673" s="12"/>
      <c r="F673" s="12"/>
      <c r="G673" s="12"/>
      <c r="H673" s="12"/>
      <c r="I673" s="12"/>
      <c r="J673" s="12"/>
      <c r="K673" s="12"/>
      <c r="L673" s="12"/>
    </row>
    <row r="674" spans="2:12" hidden="1">
      <c r="B674" s="8"/>
      <c r="C674" s="12"/>
      <c r="D674" s="12"/>
      <c r="E674" s="12"/>
      <c r="F674" s="12"/>
      <c r="G674" s="12"/>
      <c r="H674" s="12"/>
      <c r="I674" s="12"/>
      <c r="J674" s="12"/>
      <c r="K674" s="12"/>
      <c r="L674" s="12"/>
    </row>
    <row r="675" spans="2:12" hidden="1">
      <c r="B675" s="8"/>
      <c r="C675" s="12"/>
      <c r="D675" s="12"/>
      <c r="E675" s="12"/>
      <c r="F675" s="12"/>
      <c r="G675" s="12"/>
      <c r="H675" s="12"/>
      <c r="I675" s="12"/>
      <c r="J675" s="12"/>
      <c r="K675" s="12"/>
      <c r="L675" s="12"/>
    </row>
    <row r="676" spans="2:12" hidden="1">
      <c r="B676" s="8"/>
      <c r="C676" s="12"/>
      <c r="D676" s="12"/>
      <c r="E676" s="12"/>
      <c r="F676" s="12"/>
      <c r="G676" s="12"/>
      <c r="H676" s="12"/>
      <c r="I676" s="12"/>
      <c r="J676" s="12"/>
      <c r="K676" s="12"/>
      <c r="L676" s="12"/>
    </row>
    <row r="677" spans="2:12" hidden="1">
      <c r="B677" s="8"/>
      <c r="C677" s="12"/>
      <c r="D677" s="12"/>
      <c r="E677" s="12"/>
      <c r="F677" s="12"/>
      <c r="G677" s="12"/>
      <c r="H677" s="12"/>
      <c r="I677" s="12"/>
      <c r="J677" s="12"/>
      <c r="K677" s="12"/>
      <c r="L677" s="12"/>
    </row>
    <row r="678" spans="2:12" hidden="1">
      <c r="B678" s="8"/>
      <c r="C678" s="12"/>
      <c r="D678" s="12"/>
      <c r="E678" s="12"/>
      <c r="F678" s="12"/>
      <c r="G678" s="12"/>
      <c r="H678" s="12"/>
      <c r="I678" s="12"/>
      <c r="J678" s="12"/>
      <c r="K678" s="12"/>
      <c r="L678" s="12"/>
    </row>
    <row r="679" spans="2:12" hidden="1">
      <c r="B679" s="8"/>
      <c r="C679" s="12"/>
      <c r="D679" s="12"/>
      <c r="E679" s="12"/>
      <c r="F679" s="12"/>
      <c r="G679" s="12"/>
      <c r="H679" s="12"/>
      <c r="I679" s="12"/>
      <c r="J679" s="12"/>
      <c r="K679" s="12"/>
      <c r="L679" s="12"/>
    </row>
    <row r="680" spans="2:12" hidden="1">
      <c r="B680" s="8"/>
      <c r="C680" s="12"/>
      <c r="D680" s="12"/>
      <c r="E680" s="12"/>
      <c r="F680" s="12"/>
      <c r="G680" s="12"/>
      <c r="H680" s="12"/>
      <c r="I680" s="12"/>
      <c r="J680" s="12"/>
      <c r="K680" s="12"/>
      <c r="L680" s="12"/>
    </row>
    <row r="681" spans="2:12" hidden="1">
      <c r="B681" s="8"/>
      <c r="C681" s="12"/>
      <c r="D681" s="12"/>
      <c r="E681" s="12"/>
      <c r="F681" s="12"/>
      <c r="G681" s="12"/>
      <c r="H681" s="12"/>
      <c r="I681" s="12"/>
      <c r="J681" s="12"/>
      <c r="K681" s="12"/>
      <c r="L681" s="12"/>
    </row>
    <row r="682" spans="2:12" hidden="1">
      <c r="B682" s="8"/>
      <c r="C682" s="12"/>
      <c r="D682" s="12"/>
      <c r="E682" s="12"/>
      <c r="F682" s="12"/>
      <c r="G682" s="12"/>
      <c r="H682" s="12"/>
      <c r="I682" s="12"/>
      <c r="J682" s="12"/>
      <c r="K682" s="12"/>
      <c r="L682" s="12"/>
    </row>
    <row r="683" spans="2:12" hidden="1">
      <c r="B683" s="8"/>
      <c r="C683" s="12"/>
      <c r="D683" s="12"/>
      <c r="E683" s="12"/>
      <c r="F683" s="12"/>
      <c r="G683" s="12"/>
      <c r="H683" s="12"/>
      <c r="I683" s="12"/>
      <c r="J683" s="12"/>
      <c r="K683" s="12"/>
      <c r="L683" s="12"/>
    </row>
    <row r="684" spans="2:12" hidden="1">
      <c r="B684" s="8"/>
      <c r="C684" s="12"/>
      <c r="D684" s="12"/>
      <c r="E684" s="12"/>
      <c r="F684" s="12"/>
      <c r="G684" s="12"/>
      <c r="H684" s="12"/>
      <c r="I684" s="12"/>
      <c r="J684" s="12"/>
      <c r="K684" s="12"/>
      <c r="L684" s="12"/>
    </row>
    <row r="685" spans="2:12" hidden="1">
      <c r="B685" s="8"/>
      <c r="C685" s="12"/>
      <c r="D685" s="12"/>
      <c r="E685" s="12"/>
      <c r="F685" s="12"/>
      <c r="G685" s="12"/>
      <c r="H685" s="12"/>
      <c r="I685" s="12"/>
      <c r="J685" s="12"/>
      <c r="K685" s="12"/>
      <c r="L685" s="12"/>
    </row>
    <row r="686" spans="2:12" hidden="1">
      <c r="B686" s="8"/>
      <c r="C686" s="12"/>
      <c r="D686" s="12"/>
      <c r="E686" s="12"/>
      <c r="F686" s="12"/>
      <c r="G686" s="12"/>
      <c r="H686" s="12"/>
      <c r="I686" s="12"/>
      <c r="J686" s="12"/>
      <c r="K686" s="12"/>
      <c r="L686" s="12"/>
    </row>
    <row r="687" spans="2:12" hidden="1">
      <c r="B687" s="8"/>
      <c r="C687" s="12"/>
      <c r="D687" s="12"/>
      <c r="E687" s="12"/>
      <c r="F687" s="12"/>
      <c r="G687" s="12"/>
      <c r="H687" s="12"/>
      <c r="I687" s="12"/>
      <c r="J687" s="12"/>
      <c r="K687" s="12"/>
      <c r="L687" s="12"/>
    </row>
    <row r="688" spans="2:12" hidden="1">
      <c r="B688" s="8"/>
      <c r="C688" s="12"/>
      <c r="D688" s="12"/>
      <c r="E688" s="12"/>
      <c r="F688" s="12"/>
      <c r="G688" s="12"/>
      <c r="H688" s="12"/>
      <c r="I688" s="12"/>
      <c r="J688" s="12"/>
      <c r="K688" s="12"/>
      <c r="L688" s="12"/>
    </row>
    <row r="689" spans="2:12" hidden="1">
      <c r="B689" s="8"/>
      <c r="C689" s="12"/>
      <c r="D689" s="12"/>
      <c r="E689" s="12"/>
      <c r="F689" s="12"/>
      <c r="G689" s="12"/>
      <c r="H689" s="12"/>
      <c r="I689" s="12"/>
      <c r="J689" s="12"/>
      <c r="K689" s="12"/>
      <c r="L689" s="12"/>
    </row>
    <row r="690" spans="2:12" hidden="1">
      <c r="B690" s="8"/>
      <c r="C690" s="12"/>
      <c r="D690" s="12"/>
      <c r="E690" s="12"/>
      <c r="F690" s="12"/>
      <c r="G690" s="12"/>
      <c r="H690" s="12"/>
      <c r="I690" s="12"/>
      <c r="J690" s="12"/>
      <c r="K690" s="12"/>
      <c r="L690" s="12"/>
    </row>
    <row r="691" spans="2:12" hidden="1">
      <c r="B691" s="8"/>
      <c r="C691" s="12"/>
      <c r="D691" s="12"/>
      <c r="E691" s="12"/>
      <c r="F691" s="12"/>
      <c r="G691" s="12"/>
      <c r="H691" s="12"/>
      <c r="I691" s="12"/>
      <c r="J691" s="12"/>
      <c r="K691" s="12"/>
      <c r="L691" s="12"/>
    </row>
    <row r="692" spans="2:12" hidden="1">
      <c r="B692" s="8"/>
      <c r="C692" s="12"/>
      <c r="D692" s="12"/>
      <c r="E692" s="12"/>
      <c r="F692" s="12"/>
      <c r="G692" s="12"/>
      <c r="H692" s="12"/>
      <c r="I692" s="12"/>
      <c r="J692" s="12"/>
      <c r="K692" s="12"/>
      <c r="L692" s="12"/>
    </row>
    <row r="693" spans="2:12" hidden="1">
      <c r="B693" s="8"/>
      <c r="C693" s="12"/>
      <c r="D693" s="12"/>
      <c r="E693" s="12"/>
      <c r="F693" s="12"/>
      <c r="G693" s="12"/>
      <c r="H693" s="12"/>
      <c r="I693" s="12"/>
      <c r="J693" s="12"/>
      <c r="K693" s="12"/>
      <c r="L693" s="12"/>
    </row>
    <row r="694" spans="2:12" hidden="1">
      <c r="B694" s="8"/>
      <c r="C694" s="12"/>
      <c r="D694" s="12"/>
      <c r="E694" s="12"/>
      <c r="F694" s="12"/>
      <c r="G694" s="12"/>
      <c r="H694" s="12"/>
      <c r="I694" s="12"/>
      <c r="J694" s="12"/>
      <c r="K694" s="12"/>
      <c r="L694" s="12"/>
    </row>
    <row r="695" spans="2:12" hidden="1">
      <c r="B695" s="8"/>
      <c r="C695" s="12"/>
      <c r="D695" s="12"/>
      <c r="E695" s="12"/>
      <c r="F695" s="12"/>
      <c r="G695" s="12"/>
      <c r="H695" s="12"/>
      <c r="I695" s="12"/>
      <c r="J695" s="12"/>
      <c r="K695" s="12"/>
      <c r="L695" s="12"/>
    </row>
    <row r="696" spans="2:12" hidden="1">
      <c r="B696" s="8"/>
      <c r="C696" s="12"/>
      <c r="D696" s="12"/>
      <c r="E696" s="12"/>
      <c r="F696" s="12"/>
      <c r="G696" s="12"/>
      <c r="H696" s="12"/>
      <c r="I696" s="12"/>
      <c r="J696" s="12"/>
      <c r="K696" s="12"/>
      <c r="L696" s="12"/>
    </row>
    <row r="697" spans="2:12" hidden="1">
      <c r="B697" s="8"/>
      <c r="C697" s="12"/>
      <c r="D697" s="12"/>
      <c r="E697" s="12"/>
      <c r="F697" s="12"/>
      <c r="G697" s="12"/>
      <c r="H697" s="12"/>
      <c r="I697" s="12"/>
      <c r="J697" s="12"/>
      <c r="K697" s="12"/>
      <c r="L697" s="12"/>
    </row>
    <row r="698" spans="2:12" hidden="1">
      <c r="B698" s="8"/>
      <c r="C698" s="12"/>
      <c r="D698" s="12"/>
      <c r="E698" s="12"/>
      <c r="F698" s="12"/>
      <c r="G698" s="12"/>
      <c r="H698" s="12"/>
      <c r="I698" s="12"/>
      <c r="J698" s="12"/>
      <c r="K698" s="12"/>
      <c r="L698" s="12"/>
    </row>
    <row r="699" spans="2:12" hidden="1">
      <c r="B699" s="8"/>
      <c r="C699" s="12"/>
      <c r="D699" s="12"/>
      <c r="E699" s="12"/>
      <c r="F699" s="12"/>
      <c r="G699" s="12"/>
      <c r="H699" s="12"/>
      <c r="I699" s="12"/>
      <c r="J699" s="12"/>
      <c r="K699" s="12"/>
      <c r="L699" s="12"/>
    </row>
    <row r="700" spans="2:12" hidden="1">
      <c r="B700" s="8"/>
      <c r="C700" s="12"/>
      <c r="D700" s="12"/>
      <c r="E700" s="12"/>
      <c r="F700" s="12"/>
      <c r="G700" s="12"/>
      <c r="H700" s="12"/>
      <c r="I700" s="12"/>
      <c r="J700" s="12"/>
      <c r="K700" s="12"/>
      <c r="L700" s="12"/>
    </row>
    <row r="701" spans="2:12" hidden="1">
      <c r="B701" s="8"/>
      <c r="C701" s="12"/>
      <c r="D701" s="12"/>
      <c r="E701" s="12"/>
      <c r="F701" s="12"/>
      <c r="G701" s="12"/>
      <c r="H701" s="12"/>
      <c r="I701" s="12"/>
      <c r="J701" s="12"/>
      <c r="K701" s="12"/>
      <c r="L701" s="12"/>
    </row>
    <row r="702" spans="2:12" hidden="1">
      <c r="B702" s="8"/>
      <c r="C702" s="12"/>
      <c r="D702" s="12"/>
      <c r="E702" s="12"/>
      <c r="F702" s="12"/>
      <c r="G702" s="12"/>
      <c r="H702" s="12"/>
      <c r="I702" s="12"/>
      <c r="J702" s="12"/>
      <c r="K702" s="12"/>
      <c r="L702" s="12"/>
    </row>
    <row r="703" spans="2:12" hidden="1">
      <c r="B703" s="8"/>
      <c r="C703" s="12"/>
      <c r="D703" s="12"/>
      <c r="E703" s="12"/>
      <c r="F703" s="12"/>
      <c r="G703" s="12"/>
      <c r="H703" s="12"/>
      <c r="I703" s="12"/>
      <c r="J703" s="12"/>
      <c r="K703" s="12"/>
      <c r="L703" s="12"/>
    </row>
    <row r="704" spans="2:12" hidden="1">
      <c r="B704" s="8"/>
      <c r="C704" s="12"/>
      <c r="D704" s="12"/>
      <c r="E704" s="12"/>
      <c r="F704" s="12"/>
      <c r="G704" s="12"/>
      <c r="H704" s="12"/>
      <c r="I704" s="12"/>
      <c r="J704" s="12"/>
      <c r="K704" s="12"/>
      <c r="L704" s="12"/>
    </row>
    <row r="705" spans="2:12" hidden="1">
      <c r="B705" s="8"/>
      <c r="C705" s="12"/>
      <c r="D705" s="12"/>
      <c r="E705" s="12"/>
      <c r="F705" s="12"/>
      <c r="G705" s="12"/>
      <c r="H705" s="12"/>
      <c r="I705" s="12"/>
      <c r="J705" s="12"/>
      <c r="K705" s="12"/>
      <c r="L705" s="12"/>
    </row>
    <row r="706" spans="2:12" hidden="1">
      <c r="B706" s="8"/>
      <c r="C706" s="12"/>
      <c r="D706" s="12"/>
      <c r="E706" s="12"/>
      <c r="F706" s="12"/>
      <c r="G706" s="12"/>
      <c r="H706" s="12"/>
      <c r="I706" s="12"/>
      <c r="J706" s="12"/>
      <c r="K706" s="12"/>
      <c r="L706" s="12"/>
    </row>
    <row r="707" spans="2:12" hidden="1">
      <c r="B707" s="8"/>
      <c r="C707" s="12"/>
      <c r="D707" s="12"/>
      <c r="E707" s="12"/>
      <c r="F707" s="12"/>
      <c r="G707" s="12"/>
      <c r="H707" s="12"/>
      <c r="I707" s="12"/>
      <c r="J707" s="12"/>
      <c r="K707" s="12"/>
      <c r="L707" s="12"/>
    </row>
    <row r="708" spans="2:12" hidden="1">
      <c r="B708" s="8"/>
      <c r="C708" s="12"/>
      <c r="D708" s="12"/>
      <c r="E708" s="12"/>
      <c r="F708" s="12"/>
      <c r="G708" s="12"/>
      <c r="H708" s="12"/>
      <c r="I708" s="12"/>
      <c r="J708" s="12"/>
      <c r="K708" s="12"/>
      <c r="L708" s="12"/>
    </row>
    <row r="709" spans="2:12" hidden="1">
      <c r="B709" s="8"/>
      <c r="C709" s="12"/>
      <c r="D709" s="12"/>
      <c r="E709" s="12"/>
      <c r="F709" s="12"/>
      <c r="G709" s="12"/>
      <c r="H709" s="12"/>
      <c r="I709" s="12"/>
      <c r="J709" s="12"/>
      <c r="K709" s="12"/>
      <c r="L709" s="12"/>
    </row>
    <row r="710" spans="2:12" hidden="1">
      <c r="B710" s="8"/>
      <c r="C710" s="12"/>
      <c r="D710" s="12"/>
      <c r="E710" s="12"/>
      <c r="F710" s="12"/>
      <c r="G710" s="12"/>
      <c r="H710" s="12"/>
      <c r="I710" s="12"/>
      <c r="J710" s="12"/>
      <c r="K710" s="12"/>
      <c r="L710" s="12"/>
    </row>
    <row r="711" spans="2:12" hidden="1">
      <c r="B711" s="8"/>
      <c r="C711" s="12"/>
      <c r="D711" s="12"/>
      <c r="E711" s="12"/>
      <c r="F711" s="12"/>
      <c r="G711" s="12"/>
      <c r="H711" s="12"/>
      <c r="I711" s="12"/>
      <c r="J711" s="12"/>
      <c r="K711" s="12"/>
      <c r="L711" s="12"/>
    </row>
    <row r="712" spans="2:12" hidden="1">
      <c r="B712" s="8"/>
      <c r="C712" s="12"/>
      <c r="D712" s="12"/>
      <c r="E712" s="12"/>
      <c r="F712" s="12"/>
      <c r="G712" s="12"/>
      <c r="H712" s="12"/>
      <c r="I712" s="12"/>
      <c r="J712" s="12"/>
      <c r="K712" s="12"/>
      <c r="L712" s="12"/>
    </row>
    <row r="713" spans="2:12" hidden="1">
      <c r="B713" s="8"/>
      <c r="C713" s="12"/>
      <c r="D713" s="12"/>
      <c r="E713" s="12"/>
      <c r="F713" s="12"/>
      <c r="G713" s="12"/>
      <c r="H713" s="12"/>
      <c r="I713" s="12"/>
      <c r="J713" s="12"/>
      <c r="K713" s="12"/>
      <c r="L713" s="12"/>
    </row>
    <row r="714" spans="2:12" hidden="1">
      <c r="B714" s="8"/>
      <c r="C714" s="12"/>
      <c r="D714" s="12"/>
      <c r="E714" s="12"/>
      <c r="F714" s="12"/>
      <c r="G714" s="12"/>
      <c r="H714" s="12"/>
      <c r="I714" s="12"/>
      <c r="J714" s="12"/>
      <c r="K714" s="12"/>
      <c r="L714" s="12"/>
    </row>
    <row r="715" spans="2:12" hidden="1">
      <c r="B715" s="8"/>
      <c r="C715" s="12"/>
      <c r="D715" s="12"/>
      <c r="E715" s="12"/>
      <c r="F715" s="12"/>
      <c r="G715" s="12"/>
      <c r="H715" s="12"/>
      <c r="I715" s="12"/>
      <c r="J715" s="12"/>
      <c r="K715" s="12"/>
      <c r="L715" s="12"/>
    </row>
    <row r="716" spans="2:12" hidden="1">
      <c r="B716" s="8"/>
      <c r="C716" s="12"/>
      <c r="D716" s="12"/>
      <c r="E716" s="12"/>
      <c r="F716" s="12"/>
      <c r="G716" s="12"/>
      <c r="H716" s="12"/>
      <c r="I716" s="12"/>
      <c r="J716" s="12"/>
      <c r="K716" s="12"/>
      <c r="L716" s="12"/>
    </row>
    <row r="717" spans="2:12" hidden="1">
      <c r="B717" s="8"/>
      <c r="C717" s="12"/>
      <c r="D717" s="12"/>
      <c r="E717" s="12"/>
      <c r="F717" s="12"/>
      <c r="G717" s="12"/>
      <c r="H717" s="12"/>
      <c r="I717" s="12"/>
      <c r="J717" s="12"/>
      <c r="K717" s="12"/>
      <c r="L717" s="12"/>
    </row>
    <row r="718" spans="2:12" hidden="1">
      <c r="B718" s="8"/>
      <c r="C718" s="12"/>
      <c r="D718" s="12"/>
      <c r="E718" s="12"/>
      <c r="F718" s="12"/>
      <c r="G718" s="12"/>
      <c r="H718" s="12"/>
      <c r="I718" s="12"/>
      <c r="J718" s="12"/>
      <c r="K718" s="12"/>
      <c r="L718" s="12"/>
    </row>
    <row r="719" spans="2:12" hidden="1">
      <c r="B719" s="8"/>
      <c r="C719" s="12"/>
      <c r="D719" s="12"/>
      <c r="E719" s="12"/>
      <c r="F719" s="12"/>
      <c r="G719" s="12"/>
      <c r="H719" s="12"/>
      <c r="I719" s="12"/>
      <c r="J719" s="12"/>
      <c r="K719" s="12"/>
      <c r="L719" s="12"/>
    </row>
    <row r="720" spans="2:12" hidden="1">
      <c r="B720" s="8"/>
      <c r="C720" s="12"/>
      <c r="D720" s="12"/>
      <c r="E720" s="12"/>
      <c r="F720" s="12"/>
      <c r="G720" s="12"/>
      <c r="H720" s="12"/>
      <c r="I720" s="12"/>
      <c r="J720" s="12"/>
      <c r="K720" s="12"/>
      <c r="L720" s="12"/>
    </row>
    <row r="721" spans="2:12" hidden="1">
      <c r="B721" s="8"/>
      <c r="C721" s="12"/>
      <c r="D721" s="12"/>
      <c r="E721" s="12"/>
      <c r="F721" s="12"/>
      <c r="G721" s="12"/>
      <c r="H721" s="12"/>
      <c r="I721" s="12"/>
      <c r="J721" s="12"/>
      <c r="K721" s="12"/>
      <c r="L721" s="12"/>
    </row>
    <row r="722" spans="2:12" hidden="1">
      <c r="B722" s="8"/>
      <c r="C722" s="12"/>
      <c r="D722" s="12"/>
      <c r="E722" s="12"/>
      <c r="F722" s="12"/>
      <c r="G722" s="12"/>
      <c r="H722" s="12"/>
      <c r="I722" s="12"/>
      <c r="J722" s="12"/>
      <c r="K722" s="12"/>
      <c r="L722" s="12"/>
    </row>
    <row r="723" spans="2:12" hidden="1">
      <c r="B723" s="8"/>
      <c r="C723" s="12"/>
      <c r="D723" s="12"/>
      <c r="E723" s="12"/>
      <c r="F723" s="12"/>
      <c r="G723" s="12"/>
      <c r="H723" s="12"/>
      <c r="I723" s="12"/>
      <c r="J723" s="12"/>
      <c r="K723" s="12"/>
      <c r="L723" s="12"/>
    </row>
    <row r="724" spans="2:12" hidden="1">
      <c r="B724" s="8"/>
      <c r="C724" s="12"/>
      <c r="D724" s="12"/>
      <c r="E724" s="12"/>
      <c r="F724" s="12"/>
      <c r="G724" s="12"/>
      <c r="H724" s="12"/>
      <c r="I724" s="12"/>
      <c r="J724" s="12"/>
      <c r="K724" s="12"/>
      <c r="L724" s="12"/>
    </row>
    <row r="725" spans="2:12" hidden="1">
      <c r="B725" s="8"/>
      <c r="C725" s="12"/>
      <c r="D725" s="12"/>
      <c r="E725" s="12"/>
      <c r="F725" s="12"/>
      <c r="G725" s="12"/>
      <c r="H725" s="12"/>
      <c r="I725" s="12"/>
      <c r="J725" s="12"/>
      <c r="K725" s="12"/>
      <c r="L725" s="12"/>
    </row>
    <row r="726" spans="2:12" hidden="1">
      <c r="B726" s="8"/>
      <c r="C726" s="12"/>
      <c r="D726" s="12"/>
      <c r="E726" s="12"/>
      <c r="F726" s="12"/>
      <c r="G726" s="12"/>
      <c r="H726" s="12"/>
      <c r="I726" s="12"/>
      <c r="J726" s="12"/>
      <c r="K726" s="12"/>
      <c r="L726" s="12"/>
    </row>
    <row r="727" spans="2:12" hidden="1">
      <c r="B727" s="8"/>
      <c r="C727" s="12"/>
      <c r="D727" s="12"/>
      <c r="E727" s="12"/>
      <c r="F727" s="12"/>
      <c r="G727" s="12"/>
      <c r="H727" s="12"/>
      <c r="I727" s="12"/>
      <c r="J727" s="12"/>
      <c r="K727" s="12"/>
      <c r="L727" s="12"/>
    </row>
    <row r="728" spans="2:12" hidden="1">
      <c r="B728" s="8"/>
      <c r="C728" s="12"/>
      <c r="D728" s="12"/>
      <c r="E728" s="12"/>
      <c r="F728" s="12"/>
      <c r="G728" s="12"/>
      <c r="H728" s="12"/>
      <c r="I728" s="12"/>
      <c r="J728" s="12"/>
      <c r="K728" s="12"/>
      <c r="L728" s="12"/>
    </row>
    <row r="729" spans="2:12" hidden="1">
      <c r="B729" s="8"/>
      <c r="C729" s="12"/>
      <c r="D729" s="12"/>
      <c r="E729" s="12"/>
      <c r="F729" s="12"/>
      <c r="G729" s="12"/>
      <c r="H729" s="12"/>
      <c r="I729" s="12"/>
      <c r="J729" s="12"/>
      <c r="K729" s="12"/>
      <c r="L729" s="12"/>
    </row>
    <row r="730" spans="2:12" hidden="1">
      <c r="B730" s="8"/>
      <c r="C730" s="12"/>
      <c r="D730" s="12"/>
      <c r="E730" s="12"/>
      <c r="F730" s="12"/>
      <c r="G730" s="12"/>
      <c r="H730" s="12"/>
      <c r="I730" s="12"/>
      <c r="J730" s="12"/>
      <c r="K730" s="12"/>
      <c r="L730" s="12"/>
    </row>
    <row r="731" spans="2:12" hidden="1">
      <c r="B731" s="8"/>
      <c r="C731" s="12"/>
      <c r="D731" s="12"/>
      <c r="E731" s="12"/>
      <c r="F731" s="12"/>
      <c r="G731" s="12"/>
      <c r="H731" s="12"/>
      <c r="I731" s="12"/>
      <c r="J731" s="12"/>
      <c r="K731" s="12"/>
      <c r="L731" s="12"/>
    </row>
    <row r="732" spans="2:12" hidden="1">
      <c r="B732" s="8"/>
      <c r="C732" s="12"/>
      <c r="D732" s="12"/>
      <c r="E732" s="12"/>
      <c r="F732" s="12"/>
      <c r="G732" s="12"/>
      <c r="H732" s="12"/>
      <c r="I732" s="12"/>
      <c r="J732" s="12"/>
      <c r="K732" s="12"/>
      <c r="L732" s="12"/>
    </row>
    <row r="733" spans="2:12" hidden="1">
      <c r="B733" s="8"/>
      <c r="C733" s="12"/>
      <c r="D733" s="12"/>
      <c r="E733" s="12"/>
      <c r="F733" s="12"/>
      <c r="G733" s="12"/>
      <c r="H733" s="12"/>
      <c r="I733" s="12"/>
      <c r="J733" s="12"/>
      <c r="K733" s="12"/>
      <c r="L733" s="12"/>
    </row>
    <row r="734" spans="2:12" hidden="1">
      <c r="B734" s="8"/>
      <c r="C734" s="12"/>
      <c r="D734" s="12"/>
      <c r="E734" s="12"/>
      <c r="F734" s="12"/>
      <c r="G734" s="12"/>
      <c r="H734" s="12"/>
      <c r="I734" s="12"/>
      <c r="J734" s="12"/>
      <c r="K734" s="12"/>
      <c r="L734" s="12"/>
    </row>
    <row r="735" spans="2:12" hidden="1">
      <c r="B735" s="8"/>
      <c r="C735" s="12"/>
      <c r="D735" s="12"/>
      <c r="E735" s="12"/>
      <c r="F735" s="12"/>
      <c r="G735" s="12"/>
      <c r="H735" s="12"/>
      <c r="I735" s="12"/>
      <c r="J735" s="12"/>
      <c r="K735" s="12"/>
      <c r="L735" s="12"/>
    </row>
    <row r="736" spans="2:12" hidden="1">
      <c r="B736" s="8"/>
      <c r="C736" s="12"/>
      <c r="D736" s="12"/>
      <c r="E736" s="12"/>
      <c r="F736" s="12"/>
      <c r="G736" s="12"/>
      <c r="H736" s="12"/>
      <c r="I736" s="12"/>
      <c r="J736" s="12"/>
      <c r="K736" s="12"/>
      <c r="L736" s="12"/>
    </row>
    <row r="737" spans="2:12" hidden="1">
      <c r="B737" s="8"/>
      <c r="C737" s="12"/>
      <c r="D737" s="12"/>
      <c r="E737" s="12"/>
      <c r="F737" s="12"/>
      <c r="G737" s="12"/>
      <c r="H737" s="12"/>
      <c r="I737" s="12"/>
      <c r="J737" s="12"/>
      <c r="K737" s="12"/>
      <c r="L737" s="12"/>
    </row>
    <row r="738" spans="2:12" hidden="1">
      <c r="B738" s="8"/>
      <c r="C738" s="12"/>
      <c r="D738" s="12"/>
      <c r="E738" s="12"/>
      <c r="F738" s="12"/>
      <c r="G738" s="12"/>
      <c r="H738" s="12"/>
      <c r="I738" s="12"/>
      <c r="J738" s="12"/>
      <c r="K738" s="12"/>
      <c r="L738" s="12"/>
    </row>
    <row r="739" spans="2:12" hidden="1">
      <c r="B739" s="8"/>
      <c r="C739" s="12"/>
      <c r="D739" s="12"/>
      <c r="E739" s="12"/>
      <c r="F739" s="12"/>
      <c r="G739" s="12"/>
      <c r="H739" s="12"/>
      <c r="I739" s="12"/>
      <c r="J739" s="12"/>
      <c r="K739" s="12"/>
      <c r="L739" s="12"/>
    </row>
    <row r="740" spans="2:12" hidden="1">
      <c r="B740" s="8"/>
      <c r="C740" s="12"/>
      <c r="D740" s="12"/>
      <c r="E740" s="12"/>
      <c r="F740" s="12"/>
      <c r="G740" s="12"/>
      <c r="H740" s="12"/>
      <c r="I740" s="12"/>
      <c r="J740" s="12"/>
      <c r="K740" s="12"/>
      <c r="L740" s="12"/>
    </row>
    <row r="741" spans="2:12" hidden="1">
      <c r="B741" s="8"/>
      <c r="C741" s="12"/>
      <c r="D741" s="12"/>
      <c r="E741" s="12"/>
      <c r="F741" s="12"/>
      <c r="G741" s="12"/>
      <c r="H741" s="12"/>
      <c r="I741" s="12"/>
      <c r="J741" s="12"/>
      <c r="K741" s="12"/>
      <c r="L741" s="12"/>
    </row>
    <row r="742" spans="2:12" hidden="1">
      <c r="B742" s="8"/>
      <c r="C742" s="12"/>
      <c r="D742" s="12"/>
      <c r="E742" s="12"/>
      <c r="F742" s="12"/>
      <c r="G742" s="12"/>
      <c r="H742" s="12"/>
      <c r="I742" s="12"/>
      <c r="J742" s="12"/>
      <c r="K742" s="12"/>
      <c r="L742" s="12"/>
    </row>
    <row r="743" spans="2:12" hidden="1">
      <c r="B743" s="8"/>
      <c r="C743" s="12"/>
      <c r="D743" s="12"/>
      <c r="E743" s="12"/>
      <c r="F743" s="12"/>
      <c r="G743" s="12"/>
      <c r="H743" s="12"/>
      <c r="I743" s="12"/>
      <c r="J743" s="12"/>
      <c r="K743" s="12"/>
      <c r="L743" s="12"/>
    </row>
    <row r="744" spans="2:12" hidden="1">
      <c r="B744" s="8"/>
      <c r="C744" s="12"/>
      <c r="D744" s="12"/>
      <c r="E744" s="12"/>
      <c r="F744" s="12"/>
      <c r="G744" s="12"/>
      <c r="H744" s="12"/>
      <c r="I744" s="12"/>
      <c r="J744" s="12"/>
      <c r="K744" s="12"/>
      <c r="L744" s="12"/>
    </row>
    <row r="745" spans="2:12" hidden="1">
      <c r="B745" s="8"/>
      <c r="C745" s="12"/>
      <c r="D745" s="12"/>
      <c r="E745" s="12"/>
      <c r="F745" s="12"/>
      <c r="G745" s="12"/>
      <c r="H745" s="12"/>
      <c r="I745" s="12"/>
      <c r="J745" s="12"/>
      <c r="K745" s="12"/>
      <c r="L745" s="12"/>
    </row>
    <row r="746" spans="2:12" hidden="1">
      <c r="B746" s="8"/>
      <c r="C746" s="12"/>
      <c r="D746" s="12"/>
      <c r="E746" s="12"/>
      <c r="F746" s="12"/>
      <c r="G746" s="12"/>
      <c r="H746" s="12"/>
      <c r="I746" s="12"/>
      <c r="J746" s="12"/>
      <c r="K746" s="12"/>
      <c r="L746" s="12"/>
    </row>
    <row r="747" spans="2:12" hidden="1">
      <c r="B747" s="8"/>
      <c r="C747" s="12"/>
      <c r="D747" s="12"/>
      <c r="E747" s="12"/>
      <c r="F747" s="12"/>
      <c r="G747" s="12"/>
      <c r="H747" s="12"/>
      <c r="I747" s="12"/>
      <c r="J747" s="12"/>
      <c r="K747" s="12"/>
      <c r="L747" s="12"/>
    </row>
    <row r="748" spans="2:12" hidden="1">
      <c r="B748" s="8"/>
      <c r="C748" s="12"/>
      <c r="D748" s="12"/>
      <c r="E748" s="12"/>
      <c r="F748" s="12"/>
      <c r="G748" s="12"/>
      <c r="H748" s="12"/>
      <c r="I748" s="12"/>
      <c r="J748" s="12"/>
      <c r="K748" s="12"/>
      <c r="L748" s="12"/>
    </row>
    <row r="749" spans="2:12" hidden="1">
      <c r="B749" s="8"/>
      <c r="C749" s="12"/>
      <c r="D749" s="12"/>
      <c r="E749" s="12"/>
      <c r="F749" s="12"/>
      <c r="G749" s="12"/>
      <c r="H749" s="12"/>
      <c r="I749" s="12"/>
      <c r="J749" s="12"/>
      <c r="K749" s="12"/>
      <c r="L749" s="12"/>
    </row>
    <row r="750" spans="2:12" hidden="1">
      <c r="B750" s="8"/>
      <c r="C750" s="12"/>
      <c r="D750" s="12"/>
      <c r="E750" s="12"/>
      <c r="F750" s="12"/>
      <c r="G750" s="12"/>
      <c r="H750" s="12"/>
      <c r="I750" s="12"/>
      <c r="J750" s="12"/>
      <c r="K750" s="12"/>
      <c r="L750" s="12"/>
    </row>
    <row r="751" spans="2:12" hidden="1">
      <c r="B751" s="8"/>
      <c r="C751" s="12"/>
      <c r="D751" s="12"/>
      <c r="E751" s="12"/>
      <c r="F751" s="12"/>
      <c r="G751" s="12"/>
      <c r="H751" s="12"/>
      <c r="I751" s="12"/>
      <c r="J751" s="12"/>
      <c r="K751" s="12"/>
      <c r="L751" s="12"/>
    </row>
    <row r="752" spans="2:12" hidden="1">
      <c r="B752" s="8"/>
      <c r="C752" s="12"/>
      <c r="D752" s="12"/>
      <c r="E752" s="12"/>
      <c r="F752" s="12"/>
      <c r="G752" s="12"/>
      <c r="H752" s="12"/>
      <c r="I752" s="12"/>
      <c r="J752" s="12"/>
      <c r="K752" s="12"/>
      <c r="L752" s="12"/>
    </row>
    <row r="753" spans="2:12" hidden="1">
      <c r="B753" s="8"/>
      <c r="C753" s="12"/>
      <c r="D753" s="12"/>
      <c r="E753" s="12"/>
      <c r="F753" s="12"/>
      <c r="G753" s="12"/>
      <c r="H753" s="12"/>
      <c r="I753" s="12"/>
      <c r="J753" s="12"/>
      <c r="K753" s="12"/>
      <c r="L753" s="12"/>
    </row>
    <row r="754" spans="2:12" hidden="1">
      <c r="B754" s="8"/>
      <c r="C754" s="12"/>
      <c r="D754" s="12"/>
      <c r="E754" s="12"/>
      <c r="F754" s="12"/>
      <c r="G754" s="12"/>
      <c r="H754" s="12"/>
      <c r="I754" s="12"/>
      <c r="J754" s="12"/>
      <c r="K754" s="12"/>
      <c r="L754" s="12"/>
    </row>
    <row r="755" spans="2:12" hidden="1">
      <c r="B755" s="8"/>
      <c r="C755" s="12"/>
      <c r="D755" s="12"/>
      <c r="E755" s="12"/>
      <c r="F755" s="12"/>
      <c r="G755" s="12"/>
      <c r="H755" s="12"/>
      <c r="I755" s="12"/>
      <c r="J755" s="12"/>
      <c r="K755" s="12"/>
      <c r="L755" s="12"/>
    </row>
    <row r="756" spans="2:12" hidden="1">
      <c r="B756" s="8"/>
      <c r="C756" s="12"/>
      <c r="D756" s="12"/>
      <c r="E756" s="12"/>
      <c r="F756" s="12"/>
      <c r="G756" s="12"/>
      <c r="H756" s="12"/>
      <c r="I756" s="12"/>
      <c r="J756" s="12"/>
      <c r="K756" s="12"/>
      <c r="L756" s="12"/>
    </row>
    <row r="757" spans="2:12" hidden="1">
      <c r="B757" s="8"/>
      <c r="C757" s="12"/>
      <c r="D757" s="12"/>
      <c r="E757" s="12"/>
      <c r="F757" s="12"/>
      <c r="G757" s="12"/>
      <c r="H757" s="12"/>
      <c r="I757" s="12"/>
      <c r="J757" s="12"/>
      <c r="K757" s="12"/>
      <c r="L757" s="12"/>
    </row>
    <row r="758" spans="2:12" hidden="1">
      <c r="B758" s="8"/>
      <c r="C758" s="12"/>
      <c r="D758" s="12"/>
      <c r="E758" s="12"/>
      <c r="F758" s="12"/>
      <c r="G758" s="12"/>
      <c r="H758" s="12"/>
      <c r="I758" s="12"/>
      <c r="J758" s="12"/>
      <c r="K758" s="12"/>
      <c r="L758" s="12"/>
    </row>
    <row r="759" spans="2:12" hidden="1">
      <c r="B759" s="8"/>
      <c r="C759" s="12"/>
      <c r="D759" s="12"/>
      <c r="E759" s="12"/>
      <c r="F759" s="12"/>
      <c r="G759" s="12"/>
      <c r="H759" s="12"/>
      <c r="I759" s="12"/>
      <c r="J759" s="12"/>
      <c r="K759" s="12"/>
      <c r="L759" s="12"/>
    </row>
    <row r="760" spans="2:12" hidden="1">
      <c r="B760" s="8"/>
      <c r="C760" s="12"/>
      <c r="D760" s="12"/>
      <c r="E760" s="12"/>
      <c r="F760" s="12"/>
      <c r="G760" s="12"/>
      <c r="H760" s="12"/>
      <c r="I760" s="12"/>
      <c r="J760" s="12"/>
      <c r="K760" s="12"/>
      <c r="L760" s="12"/>
    </row>
    <row r="761" spans="2:12" hidden="1">
      <c r="B761" s="8"/>
      <c r="C761" s="12"/>
      <c r="D761" s="12"/>
      <c r="E761" s="12"/>
      <c r="F761" s="12"/>
      <c r="G761" s="12"/>
      <c r="H761" s="12"/>
      <c r="I761" s="12"/>
      <c r="J761" s="12"/>
      <c r="K761" s="12"/>
      <c r="L761" s="12"/>
    </row>
    <row r="762" spans="2:12" hidden="1">
      <c r="B762" s="8"/>
      <c r="C762" s="12"/>
      <c r="D762" s="12"/>
      <c r="E762" s="12"/>
      <c r="F762" s="12"/>
      <c r="G762" s="12"/>
      <c r="H762" s="12"/>
      <c r="I762" s="12"/>
      <c r="J762" s="12"/>
      <c r="K762" s="12"/>
      <c r="L762" s="12"/>
    </row>
    <row r="763" spans="2:12" hidden="1">
      <c r="B763" s="8"/>
      <c r="C763" s="12"/>
      <c r="D763" s="12"/>
      <c r="E763" s="12"/>
      <c r="F763" s="12"/>
      <c r="G763" s="12"/>
      <c r="H763" s="12"/>
      <c r="I763" s="12"/>
      <c r="J763" s="12"/>
      <c r="K763" s="12"/>
      <c r="L763" s="12"/>
    </row>
    <row r="764" spans="2:12" hidden="1">
      <c r="B764" s="8"/>
      <c r="C764" s="12"/>
      <c r="D764" s="12"/>
      <c r="E764" s="12"/>
      <c r="F764" s="12"/>
      <c r="G764" s="12"/>
      <c r="H764" s="12"/>
      <c r="I764" s="12"/>
      <c r="J764" s="12"/>
      <c r="K764" s="12"/>
      <c r="L764" s="12"/>
    </row>
    <row r="765" spans="2:12" hidden="1">
      <c r="B765" s="8"/>
      <c r="C765" s="12"/>
      <c r="D765" s="12"/>
      <c r="E765" s="12"/>
      <c r="F765" s="12"/>
      <c r="G765" s="12"/>
      <c r="H765" s="12"/>
      <c r="I765" s="12"/>
      <c r="J765" s="12"/>
      <c r="K765" s="12"/>
      <c r="L765" s="12"/>
    </row>
    <row r="766" spans="2:12" hidden="1">
      <c r="B766" s="8"/>
      <c r="C766" s="12"/>
      <c r="D766" s="12"/>
      <c r="E766" s="12"/>
      <c r="F766" s="12"/>
      <c r="G766" s="12"/>
      <c r="H766" s="12"/>
      <c r="I766" s="12"/>
      <c r="J766" s="12"/>
      <c r="K766" s="12"/>
      <c r="L766" s="12"/>
    </row>
    <row r="767" spans="2:12" hidden="1">
      <c r="B767" s="8"/>
      <c r="C767" s="12"/>
      <c r="D767" s="12"/>
      <c r="E767" s="12"/>
      <c r="F767" s="12"/>
      <c r="G767" s="12"/>
      <c r="H767" s="12"/>
      <c r="I767" s="12"/>
      <c r="J767" s="12"/>
      <c r="K767" s="12"/>
      <c r="L767" s="12"/>
    </row>
    <row r="768" spans="2:12" hidden="1">
      <c r="B768" s="8"/>
      <c r="C768" s="12"/>
      <c r="D768" s="12"/>
      <c r="E768" s="12"/>
      <c r="F768" s="12"/>
      <c r="G768" s="12"/>
      <c r="H768" s="12"/>
      <c r="I768" s="12"/>
      <c r="J768" s="12"/>
      <c r="K768" s="12"/>
      <c r="L768" s="12"/>
    </row>
    <row r="769" spans="2:12" hidden="1">
      <c r="B769" s="8"/>
      <c r="C769" s="12"/>
      <c r="D769" s="12"/>
      <c r="E769" s="12"/>
      <c r="F769" s="12"/>
      <c r="G769" s="12"/>
      <c r="H769" s="12"/>
      <c r="I769" s="12"/>
      <c r="J769" s="12"/>
      <c r="K769" s="12"/>
      <c r="L769" s="12"/>
    </row>
    <row r="770" spans="2:12" hidden="1">
      <c r="B770" s="8"/>
      <c r="C770" s="12"/>
      <c r="D770" s="12"/>
      <c r="E770" s="12"/>
      <c r="F770" s="12"/>
      <c r="G770" s="12"/>
      <c r="H770" s="12"/>
      <c r="I770" s="12"/>
      <c r="J770" s="12"/>
      <c r="K770" s="12"/>
      <c r="L770" s="12"/>
    </row>
    <row r="771" spans="2:12" hidden="1">
      <c r="B771" s="8"/>
      <c r="C771" s="12"/>
      <c r="D771" s="12"/>
      <c r="E771" s="12"/>
      <c r="F771" s="12"/>
      <c r="G771" s="12"/>
      <c r="H771" s="12"/>
      <c r="I771" s="12"/>
      <c r="J771" s="12"/>
      <c r="K771" s="12"/>
      <c r="L771" s="12"/>
    </row>
    <row r="772" spans="2:12" hidden="1">
      <c r="B772" s="8"/>
      <c r="C772" s="12"/>
      <c r="D772" s="12"/>
      <c r="E772" s="12"/>
      <c r="F772" s="12"/>
      <c r="G772" s="12"/>
      <c r="H772" s="12"/>
      <c r="I772" s="12"/>
      <c r="J772" s="12"/>
      <c r="K772" s="12"/>
      <c r="L772" s="12"/>
    </row>
    <row r="773" spans="2:12" hidden="1">
      <c r="B773" s="8"/>
      <c r="C773" s="12"/>
      <c r="D773" s="12"/>
      <c r="E773" s="12"/>
      <c r="F773" s="12"/>
      <c r="G773" s="12"/>
      <c r="H773" s="12"/>
      <c r="I773" s="12"/>
      <c r="J773" s="12"/>
      <c r="K773" s="12"/>
      <c r="L773" s="12"/>
    </row>
    <row r="774" spans="2:12" hidden="1">
      <c r="B774" s="8"/>
      <c r="C774" s="12"/>
      <c r="D774" s="12"/>
      <c r="E774" s="12"/>
      <c r="F774" s="12"/>
      <c r="G774" s="12"/>
      <c r="H774" s="12"/>
      <c r="I774" s="12"/>
      <c r="J774" s="12"/>
      <c r="K774" s="12"/>
      <c r="L774" s="12"/>
    </row>
    <row r="775" spans="2:12" hidden="1">
      <c r="B775" s="8"/>
      <c r="C775" s="12"/>
      <c r="D775" s="12"/>
      <c r="E775" s="12"/>
      <c r="F775" s="12"/>
      <c r="G775" s="12"/>
      <c r="H775" s="12"/>
      <c r="I775" s="12"/>
      <c r="J775" s="12"/>
      <c r="K775" s="12"/>
      <c r="L775" s="12"/>
    </row>
    <row r="776" spans="2:12" hidden="1">
      <c r="B776" s="8"/>
      <c r="C776" s="12"/>
      <c r="D776" s="12"/>
      <c r="E776" s="12"/>
      <c r="F776" s="12"/>
      <c r="G776" s="12"/>
      <c r="H776" s="12"/>
      <c r="I776" s="12"/>
      <c r="J776" s="12"/>
      <c r="K776" s="12"/>
      <c r="L776" s="12"/>
    </row>
    <row r="777" spans="2:12" hidden="1">
      <c r="B777" s="8"/>
      <c r="C777" s="12"/>
      <c r="D777" s="12"/>
      <c r="E777" s="12"/>
      <c r="F777" s="12"/>
      <c r="G777" s="12"/>
      <c r="H777" s="12"/>
      <c r="I777" s="12"/>
      <c r="J777" s="12"/>
      <c r="K777" s="12"/>
      <c r="L777" s="12"/>
    </row>
    <row r="778" spans="2:12" hidden="1">
      <c r="B778" s="8"/>
      <c r="C778" s="12"/>
      <c r="D778" s="12"/>
      <c r="E778" s="12"/>
      <c r="F778" s="12"/>
      <c r="G778" s="12"/>
      <c r="H778" s="12"/>
      <c r="I778" s="12"/>
      <c r="J778" s="12"/>
      <c r="K778" s="12"/>
      <c r="L778" s="12"/>
    </row>
    <row r="779" spans="2:12" hidden="1">
      <c r="B779" s="8"/>
      <c r="C779" s="12"/>
      <c r="D779" s="12"/>
      <c r="E779" s="12"/>
      <c r="F779" s="12"/>
      <c r="G779" s="12"/>
      <c r="H779" s="12"/>
      <c r="I779" s="12"/>
      <c r="J779" s="12"/>
      <c r="K779" s="12"/>
      <c r="L779" s="12"/>
    </row>
    <row r="780" spans="2:12" hidden="1">
      <c r="B780" s="8"/>
      <c r="C780" s="12"/>
      <c r="D780" s="12"/>
      <c r="E780" s="12"/>
      <c r="F780" s="12"/>
      <c r="G780" s="12"/>
      <c r="H780" s="12"/>
      <c r="I780" s="12"/>
      <c r="J780" s="12"/>
      <c r="K780" s="12"/>
      <c r="L780" s="12"/>
    </row>
    <row r="781" spans="2:12" hidden="1">
      <c r="B781" s="8"/>
      <c r="C781" s="12"/>
      <c r="D781" s="12"/>
      <c r="E781" s="12"/>
      <c r="F781" s="12"/>
      <c r="G781" s="12"/>
      <c r="H781" s="12"/>
      <c r="I781" s="12"/>
      <c r="J781" s="12"/>
      <c r="K781" s="12"/>
      <c r="L781" s="12"/>
    </row>
    <row r="782" spans="2:12" hidden="1">
      <c r="B782" s="8"/>
      <c r="C782" s="12"/>
      <c r="D782" s="12"/>
      <c r="E782" s="12"/>
      <c r="F782" s="12"/>
      <c r="G782" s="12"/>
      <c r="H782" s="12"/>
      <c r="I782" s="12"/>
      <c r="J782" s="12"/>
      <c r="K782" s="12"/>
      <c r="L782" s="12"/>
    </row>
    <row r="783" spans="2:12" hidden="1">
      <c r="B783" s="8"/>
      <c r="C783" s="12"/>
      <c r="D783" s="12"/>
      <c r="E783" s="12"/>
      <c r="F783" s="12"/>
      <c r="G783" s="12"/>
      <c r="H783" s="12"/>
      <c r="I783" s="12"/>
      <c r="J783" s="12"/>
      <c r="K783" s="12"/>
      <c r="L783" s="12"/>
    </row>
    <row r="784" spans="2:12" hidden="1">
      <c r="B784" s="8"/>
      <c r="C784" s="12"/>
      <c r="D784" s="12"/>
      <c r="E784" s="12"/>
      <c r="F784" s="12"/>
      <c r="G784" s="12"/>
      <c r="H784" s="12"/>
      <c r="I784" s="12"/>
      <c r="J784" s="12"/>
      <c r="K784" s="12"/>
      <c r="L784" s="12"/>
    </row>
    <row r="785" spans="2:12" hidden="1">
      <c r="B785" s="8"/>
      <c r="C785" s="12"/>
      <c r="D785" s="12"/>
      <c r="E785" s="12"/>
      <c r="F785" s="12"/>
      <c r="G785" s="12"/>
      <c r="H785" s="12"/>
      <c r="I785" s="12"/>
      <c r="J785" s="12"/>
      <c r="K785" s="12"/>
      <c r="L785" s="12"/>
    </row>
    <row r="786" spans="2:12" hidden="1">
      <c r="B786" s="8"/>
      <c r="C786" s="12"/>
      <c r="D786" s="12"/>
      <c r="E786" s="12"/>
      <c r="F786" s="12"/>
      <c r="G786" s="12"/>
      <c r="H786" s="12"/>
      <c r="I786" s="12"/>
      <c r="J786" s="12"/>
      <c r="K786" s="12"/>
      <c r="L786" s="12"/>
    </row>
    <row r="787" spans="2:12" hidden="1">
      <c r="B787" s="8"/>
      <c r="C787" s="12"/>
      <c r="D787" s="12"/>
      <c r="E787" s="12"/>
      <c r="F787" s="12"/>
      <c r="G787" s="12"/>
      <c r="H787" s="12"/>
      <c r="I787" s="12"/>
      <c r="J787" s="12"/>
      <c r="K787" s="12"/>
      <c r="L787" s="12"/>
    </row>
    <row r="788" spans="2:12" hidden="1">
      <c r="B788" s="8"/>
      <c r="C788" s="12"/>
      <c r="D788" s="12"/>
      <c r="E788" s="12"/>
      <c r="F788" s="12"/>
      <c r="G788" s="12"/>
      <c r="H788" s="12"/>
      <c r="I788" s="12"/>
      <c r="J788" s="12"/>
      <c r="K788" s="12"/>
      <c r="L788" s="12"/>
    </row>
    <row r="789" spans="2:12" hidden="1">
      <c r="B789" s="8"/>
      <c r="C789" s="12"/>
      <c r="D789" s="12"/>
      <c r="E789" s="12"/>
      <c r="F789" s="12"/>
      <c r="G789" s="12"/>
      <c r="H789" s="12"/>
      <c r="I789" s="12"/>
      <c r="J789" s="12"/>
      <c r="K789" s="12"/>
      <c r="L789" s="12"/>
    </row>
    <row r="790" spans="2:12" hidden="1">
      <c r="B790" s="8"/>
      <c r="C790" s="12"/>
      <c r="D790" s="12"/>
      <c r="E790" s="12"/>
      <c r="F790" s="12"/>
      <c r="G790" s="12"/>
      <c r="H790" s="12"/>
      <c r="I790" s="12"/>
      <c r="J790" s="12"/>
      <c r="K790" s="12"/>
      <c r="L790" s="12"/>
    </row>
    <row r="791" spans="2:12" hidden="1">
      <c r="B791" s="8"/>
      <c r="C791" s="12"/>
      <c r="D791" s="12"/>
      <c r="E791" s="12"/>
      <c r="F791" s="12"/>
      <c r="G791" s="12"/>
      <c r="H791" s="12"/>
      <c r="I791" s="12"/>
      <c r="J791" s="12"/>
      <c r="K791" s="12"/>
      <c r="L791" s="12"/>
    </row>
    <row r="792" spans="2:12" hidden="1">
      <c r="B792" s="8"/>
      <c r="C792" s="12"/>
      <c r="D792" s="12"/>
      <c r="E792" s="12"/>
      <c r="F792" s="12"/>
      <c r="G792" s="12"/>
      <c r="H792" s="12"/>
      <c r="I792" s="12"/>
      <c r="J792" s="12"/>
      <c r="K792" s="12"/>
      <c r="L792" s="12"/>
    </row>
    <row r="793" spans="2:12" hidden="1">
      <c r="B793" s="8"/>
      <c r="C793" s="12"/>
      <c r="D793" s="12"/>
      <c r="E793" s="12"/>
      <c r="F793" s="12"/>
      <c r="G793" s="12"/>
      <c r="H793" s="12"/>
      <c r="I793" s="12"/>
      <c r="J793" s="12"/>
      <c r="K793" s="12"/>
      <c r="L793" s="12"/>
    </row>
    <row r="794" spans="2:12" hidden="1">
      <c r="B794" s="8"/>
      <c r="C794" s="12"/>
      <c r="D794" s="12"/>
      <c r="E794" s="12"/>
      <c r="F794" s="12"/>
      <c r="G794" s="12"/>
      <c r="H794" s="12"/>
      <c r="I794" s="12"/>
      <c r="J794" s="12"/>
      <c r="K794" s="12"/>
      <c r="L794" s="12"/>
    </row>
    <row r="795" spans="2:12" hidden="1">
      <c r="B795" s="8"/>
      <c r="C795" s="12"/>
      <c r="D795" s="12"/>
      <c r="E795" s="12"/>
      <c r="F795" s="12"/>
      <c r="G795" s="12"/>
      <c r="H795" s="12"/>
      <c r="I795" s="12"/>
      <c r="J795" s="12"/>
      <c r="K795" s="12"/>
      <c r="L795" s="12"/>
    </row>
    <row r="796" spans="2:12" hidden="1">
      <c r="B796" s="8"/>
      <c r="C796" s="12"/>
      <c r="D796" s="12"/>
      <c r="E796" s="12"/>
      <c r="F796" s="12"/>
      <c r="G796" s="12"/>
      <c r="H796" s="12"/>
      <c r="I796" s="12"/>
      <c r="J796" s="12"/>
      <c r="K796" s="12"/>
      <c r="L796" s="12"/>
    </row>
    <row r="797" spans="2:12" hidden="1">
      <c r="B797" s="8"/>
      <c r="C797" s="12"/>
      <c r="D797" s="12"/>
      <c r="E797" s="12"/>
      <c r="F797" s="12"/>
      <c r="G797" s="12"/>
      <c r="H797" s="12"/>
      <c r="I797" s="12"/>
      <c r="J797" s="12"/>
      <c r="K797" s="12"/>
      <c r="L797" s="12"/>
    </row>
    <row r="798" spans="2:12" hidden="1">
      <c r="B798" s="8"/>
      <c r="C798" s="12"/>
      <c r="D798" s="12"/>
      <c r="E798" s="12"/>
      <c r="F798" s="12"/>
      <c r="G798" s="12"/>
      <c r="H798" s="12"/>
      <c r="I798" s="12"/>
      <c r="J798" s="12"/>
      <c r="K798" s="12"/>
      <c r="L798" s="12"/>
    </row>
    <row r="799" spans="2:12" hidden="1">
      <c r="B799" s="8"/>
      <c r="C799" s="12"/>
      <c r="D799" s="12"/>
      <c r="E799" s="12"/>
      <c r="F799" s="12"/>
      <c r="G799" s="12"/>
      <c r="H799" s="12"/>
      <c r="I799" s="12"/>
      <c r="J799" s="12"/>
      <c r="K799" s="12"/>
      <c r="L799" s="12"/>
    </row>
    <row r="800" spans="2:12" hidden="1">
      <c r="B800" s="8"/>
      <c r="C800" s="12"/>
      <c r="D800" s="12"/>
      <c r="E800" s="12"/>
      <c r="F800" s="12"/>
      <c r="G800" s="12"/>
      <c r="H800" s="12"/>
      <c r="I800" s="12"/>
      <c r="J800" s="12"/>
      <c r="K800" s="12"/>
      <c r="L800" s="12"/>
    </row>
    <row r="801" spans="2:12" hidden="1">
      <c r="B801" s="8"/>
      <c r="C801" s="12"/>
      <c r="D801" s="12"/>
      <c r="E801" s="12"/>
      <c r="F801" s="12"/>
      <c r="G801" s="12"/>
      <c r="H801" s="12"/>
      <c r="I801" s="12"/>
      <c r="J801" s="12"/>
      <c r="K801" s="12"/>
      <c r="L801" s="12"/>
    </row>
    <row r="802" spans="2:12" hidden="1">
      <c r="B802" s="8"/>
      <c r="C802" s="12"/>
      <c r="D802" s="12"/>
      <c r="E802" s="12"/>
      <c r="F802" s="12"/>
      <c r="G802" s="12"/>
      <c r="H802" s="12"/>
      <c r="I802" s="12"/>
      <c r="J802" s="12"/>
      <c r="K802" s="12"/>
      <c r="L802" s="12"/>
    </row>
    <row r="803" spans="2:12" hidden="1">
      <c r="B803" s="8"/>
      <c r="C803" s="12"/>
      <c r="D803" s="12"/>
      <c r="E803" s="12"/>
      <c r="F803" s="12"/>
      <c r="G803" s="12"/>
      <c r="H803" s="12"/>
      <c r="I803" s="12"/>
      <c r="J803" s="12"/>
      <c r="K803" s="12"/>
      <c r="L803" s="12"/>
    </row>
    <row r="804" spans="2:12" hidden="1">
      <c r="B804" s="8"/>
      <c r="C804" s="12"/>
      <c r="D804" s="12"/>
      <c r="E804" s="12"/>
      <c r="F804" s="12"/>
      <c r="G804" s="12"/>
      <c r="H804" s="12"/>
      <c r="I804" s="12"/>
      <c r="J804" s="12"/>
      <c r="K804" s="12"/>
      <c r="L804" s="12"/>
    </row>
    <row r="805" spans="2:12" hidden="1">
      <c r="B805" s="8"/>
      <c r="C805" s="12"/>
      <c r="D805" s="12"/>
      <c r="E805" s="12"/>
      <c r="F805" s="12"/>
      <c r="G805" s="12"/>
      <c r="H805" s="12"/>
      <c r="I805" s="12"/>
      <c r="J805" s="12"/>
      <c r="K805" s="12"/>
      <c r="L805" s="12"/>
    </row>
    <row r="806" spans="2:12" hidden="1">
      <c r="B806" s="8"/>
      <c r="C806" s="12"/>
      <c r="D806" s="12"/>
      <c r="E806" s="12"/>
      <c r="F806" s="12"/>
      <c r="G806" s="12"/>
      <c r="H806" s="12"/>
      <c r="I806" s="12"/>
      <c r="J806" s="12"/>
      <c r="K806" s="12"/>
      <c r="L806" s="12"/>
    </row>
    <row r="807" spans="2:12" hidden="1">
      <c r="B807" s="8"/>
      <c r="C807" s="12"/>
      <c r="D807" s="12"/>
      <c r="E807" s="12"/>
      <c r="F807" s="12"/>
      <c r="G807" s="12"/>
      <c r="H807" s="12"/>
      <c r="I807" s="12"/>
      <c r="J807" s="12"/>
      <c r="K807" s="12"/>
      <c r="L807" s="12"/>
    </row>
    <row r="808" spans="2:12" hidden="1">
      <c r="B808" s="8"/>
      <c r="C808" s="12"/>
      <c r="D808" s="12"/>
      <c r="E808" s="12"/>
      <c r="F808" s="12"/>
      <c r="G808" s="12"/>
      <c r="H808" s="12"/>
      <c r="I808" s="12"/>
      <c r="J808" s="12"/>
      <c r="K808" s="12"/>
      <c r="L808" s="12"/>
    </row>
    <row r="809" spans="2:12" hidden="1">
      <c r="B809" s="8"/>
      <c r="C809" s="12"/>
      <c r="D809" s="12"/>
      <c r="E809" s="12"/>
      <c r="F809" s="12"/>
      <c r="G809" s="12"/>
      <c r="H809" s="12"/>
      <c r="I809" s="12"/>
      <c r="J809" s="12"/>
      <c r="K809" s="12"/>
      <c r="L809" s="12"/>
    </row>
    <row r="810" spans="2:12" hidden="1">
      <c r="B810" s="8"/>
      <c r="C810" s="12"/>
      <c r="D810" s="12"/>
      <c r="E810" s="12"/>
      <c r="F810" s="12"/>
      <c r="G810" s="12"/>
      <c r="H810" s="12"/>
      <c r="I810" s="12"/>
      <c r="J810" s="12"/>
      <c r="K810" s="12"/>
      <c r="L810" s="12"/>
    </row>
    <row r="811" spans="2:12" hidden="1">
      <c r="B811" s="8"/>
      <c r="C811" s="12"/>
      <c r="D811" s="12"/>
      <c r="E811" s="12"/>
      <c r="F811" s="12"/>
      <c r="G811" s="12"/>
      <c r="H811" s="12"/>
      <c r="I811" s="12"/>
      <c r="J811" s="12"/>
      <c r="K811" s="12"/>
      <c r="L811" s="12"/>
    </row>
    <row r="812" spans="2:12" hidden="1">
      <c r="B812" s="8"/>
      <c r="C812" s="12"/>
      <c r="D812" s="12"/>
      <c r="E812" s="12"/>
      <c r="F812" s="12"/>
      <c r="G812" s="12"/>
      <c r="H812" s="12"/>
      <c r="I812" s="12"/>
      <c r="J812" s="12"/>
      <c r="K812" s="12"/>
      <c r="L812" s="12"/>
    </row>
    <row r="813" spans="2:12" hidden="1">
      <c r="B813" s="8"/>
      <c r="C813" s="12"/>
      <c r="D813" s="12"/>
      <c r="E813" s="12"/>
      <c r="F813" s="12"/>
      <c r="G813" s="12"/>
      <c r="H813" s="12"/>
      <c r="I813" s="12"/>
      <c r="J813" s="12"/>
      <c r="K813" s="12"/>
      <c r="L813" s="12"/>
    </row>
    <row r="814" spans="2:12" hidden="1">
      <c r="B814" s="8"/>
      <c r="C814" s="12"/>
      <c r="D814" s="12"/>
      <c r="E814" s="12"/>
      <c r="F814" s="12"/>
      <c r="G814" s="12"/>
      <c r="H814" s="12"/>
      <c r="I814" s="12"/>
      <c r="J814" s="12"/>
      <c r="K814" s="12"/>
      <c r="L814" s="12"/>
    </row>
    <row r="815" spans="2:12" hidden="1">
      <c r="B815" s="8"/>
      <c r="C815" s="12"/>
      <c r="D815" s="12"/>
      <c r="E815" s="12"/>
      <c r="F815" s="12"/>
      <c r="G815" s="12"/>
      <c r="H815" s="12"/>
      <c r="I815" s="12"/>
      <c r="J815" s="12"/>
      <c r="K815" s="12"/>
      <c r="L815" s="12"/>
    </row>
    <row r="816" spans="2:12" hidden="1">
      <c r="B816" s="8"/>
      <c r="C816" s="12"/>
      <c r="D816" s="12"/>
      <c r="E816" s="12"/>
      <c r="F816" s="12"/>
      <c r="G816" s="12"/>
      <c r="H816" s="12"/>
      <c r="I816" s="12"/>
      <c r="J816" s="12"/>
      <c r="K816" s="12"/>
      <c r="L816" s="12"/>
    </row>
    <row r="817" spans="2:12" hidden="1">
      <c r="B817" s="8"/>
      <c r="C817" s="12"/>
      <c r="D817" s="12"/>
      <c r="E817" s="12"/>
      <c r="F817" s="12"/>
      <c r="G817" s="12"/>
      <c r="H817" s="12"/>
      <c r="I817" s="12"/>
      <c r="J817" s="12"/>
      <c r="K817" s="12"/>
      <c r="L817" s="12"/>
    </row>
    <row r="818" spans="2:12" hidden="1">
      <c r="B818" s="8"/>
      <c r="C818" s="12"/>
      <c r="D818" s="12"/>
      <c r="E818" s="12"/>
      <c r="F818" s="12"/>
      <c r="G818" s="12"/>
      <c r="H818" s="12"/>
      <c r="I818" s="12"/>
      <c r="J818" s="12"/>
      <c r="K818" s="12"/>
      <c r="L818" s="12"/>
    </row>
    <row r="819" spans="2:12" hidden="1">
      <c r="B819" s="8"/>
      <c r="C819" s="12"/>
      <c r="D819" s="12"/>
      <c r="E819" s="12"/>
      <c r="F819" s="12"/>
      <c r="G819" s="12"/>
      <c r="H819" s="12"/>
      <c r="I819" s="12"/>
      <c r="J819" s="12"/>
      <c r="K819" s="12"/>
      <c r="L819" s="12"/>
    </row>
    <row r="820" spans="2:12" hidden="1">
      <c r="B820" s="8"/>
      <c r="C820" s="12"/>
      <c r="D820" s="12"/>
      <c r="E820" s="12"/>
      <c r="F820" s="12"/>
      <c r="G820" s="12"/>
      <c r="H820" s="12"/>
      <c r="I820" s="12"/>
      <c r="J820" s="12"/>
      <c r="K820" s="12"/>
      <c r="L820" s="12"/>
    </row>
    <row r="821" spans="2:12" hidden="1">
      <c r="B821" s="8"/>
      <c r="C821" s="12"/>
      <c r="D821" s="12"/>
      <c r="E821" s="12"/>
      <c r="F821" s="12"/>
      <c r="G821" s="12"/>
      <c r="H821" s="12"/>
      <c r="I821" s="12"/>
      <c r="J821" s="12"/>
      <c r="K821" s="12"/>
      <c r="L821" s="12"/>
    </row>
    <row r="822" spans="2:12" hidden="1">
      <c r="B822" s="8"/>
      <c r="C822" s="12"/>
      <c r="D822" s="12"/>
      <c r="E822" s="12"/>
      <c r="F822" s="12"/>
      <c r="G822" s="12"/>
      <c r="H822" s="12"/>
      <c r="I822" s="12"/>
      <c r="J822" s="12"/>
      <c r="K822" s="12"/>
      <c r="L822" s="12"/>
    </row>
    <row r="823" spans="2:12" hidden="1">
      <c r="B823" s="8"/>
      <c r="C823" s="12"/>
      <c r="D823" s="12"/>
      <c r="E823" s="12"/>
      <c r="F823" s="12"/>
      <c r="G823" s="12"/>
      <c r="H823" s="12"/>
      <c r="I823" s="12"/>
      <c r="J823" s="12"/>
      <c r="K823" s="12"/>
      <c r="L823" s="12"/>
    </row>
    <row r="824" spans="2:12" hidden="1">
      <c r="B824" s="8"/>
      <c r="C824" s="12"/>
      <c r="D824" s="12"/>
      <c r="E824" s="12"/>
      <c r="F824" s="12"/>
      <c r="G824" s="12"/>
      <c r="H824" s="12"/>
      <c r="I824" s="12"/>
      <c r="J824" s="12"/>
      <c r="K824" s="12"/>
      <c r="L824" s="12"/>
    </row>
    <row r="825" spans="2:12" hidden="1">
      <c r="B825" s="8"/>
      <c r="C825" s="12"/>
      <c r="D825" s="12"/>
      <c r="E825" s="12"/>
      <c r="F825" s="12"/>
      <c r="G825" s="12"/>
      <c r="H825" s="12"/>
      <c r="I825" s="12"/>
      <c r="J825" s="12"/>
      <c r="K825" s="12"/>
      <c r="L825" s="12"/>
    </row>
    <row r="826" spans="2:12" hidden="1">
      <c r="B826" s="8"/>
      <c r="C826" s="12"/>
      <c r="D826" s="12"/>
      <c r="E826" s="12"/>
      <c r="F826" s="12"/>
      <c r="G826" s="12"/>
      <c r="H826" s="12"/>
      <c r="I826" s="12"/>
      <c r="J826" s="12"/>
      <c r="K826" s="12"/>
      <c r="L826" s="12"/>
    </row>
    <row r="827" spans="2:12" hidden="1">
      <c r="B827" s="8"/>
      <c r="C827" s="12"/>
      <c r="D827" s="12"/>
      <c r="E827" s="12"/>
      <c r="F827" s="12"/>
      <c r="G827" s="12"/>
      <c r="H827" s="12"/>
      <c r="I827" s="12"/>
      <c r="J827" s="12"/>
      <c r="K827" s="12"/>
      <c r="L827" s="12"/>
    </row>
    <row r="828" spans="2:12" hidden="1">
      <c r="B828" s="8"/>
      <c r="C828" s="12"/>
      <c r="D828" s="12"/>
      <c r="E828" s="12"/>
      <c r="F828" s="12"/>
      <c r="G828" s="12"/>
      <c r="H828" s="12"/>
      <c r="I828" s="12"/>
      <c r="J828" s="12"/>
      <c r="K828" s="12"/>
      <c r="L828" s="12"/>
    </row>
    <row r="829" spans="2:12" hidden="1">
      <c r="B829" s="8"/>
      <c r="C829" s="12"/>
      <c r="D829" s="12"/>
      <c r="E829" s="12"/>
      <c r="F829" s="12"/>
      <c r="G829" s="12"/>
      <c r="H829" s="12"/>
      <c r="I829" s="12"/>
      <c r="J829" s="12"/>
      <c r="K829" s="12"/>
      <c r="L829" s="12"/>
    </row>
    <row r="830" spans="2:12" hidden="1">
      <c r="B830" s="8"/>
      <c r="C830" s="12"/>
      <c r="D830" s="12"/>
      <c r="E830" s="12"/>
      <c r="F830" s="12"/>
      <c r="G830" s="12"/>
      <c r="H830" s="12"/>
      <c r="I830" s="12"/>
      <c r="J830" s="12"/>
      <c r="K830" s="12"/>
      <c r="L830" s="12"/>
    </row>
    <row r="831" spans="2:12" hidden="1">
      <c r="B831" s="8"/>
      <c r="C831" s="12"/>
      <c r="D831" s="12"/>
      <c r="E831" s="12"/>
      <c r="F831" s="12"/>
      <c r="G831" s="12"/>
      <c r="H831" s="12"/>
      <c r="I831" s="12"/>
      <c r="J831" s="12"/>
      <c r="K831" s="12"/>
      <c r="L831" s="12"/>
    </row>
    <row r="832" spans="2:12" hidden="1">
      <c r="B832" s="8"/>
      <c r="C832" s="12"/>
      <c r="D832" s="12"/>
      <c r="E832" s="12"/>
      <c r="F832" s="12"/>
      <c r="G832" s="12"/>
      <c r="H832" s="12"/>
      <c r="I832" s="12"/>
      <c r="J832" s="12"/>
      <c r="K832" s="12"/>
      <c r="L832" s="12"/>
    </row>
    <row r="833" spans="2:12" hidden="1">
      <c r="B833" s="8"/>
      <c r="C833" s="12"/>
      <c r="D833" s="12"/>
      <c r="E833" s="12"/>
      <c r="F833" s="12"/>
      <c r="G833" s="12"/>
      <c r="H833" s="12"/>
      <c r="I833" s="12"/>
      <c r="J833" s="12"/>
      <c r="K833" s="12"/>
      <c r="L833" s="12"/>
    </row>
    <row r="834" spans="2:12" hidden="1">
      <c r="B834" s="8"/>
      <c r="C834" s="12"/>
      <c r="D834" s="12"/>
      <c r="E834" s="12"/>
      <c r="F834" s="12"/>
      <c r="G834" s="12"/>
      <c r="H834" s="12"/>
      <c r="I834" s="12"/>
      <c r="J834" s="12"/>
      <c r="K834" s="12"/>
      <c r="L834" s="12"/>
    </row>
    <row r="835" spans="2:12" hidden="1">
      <c r="B835" s="8"/>
      <c r="C835" s="12"/>
      <c r="D835" s="12"/>
      <c r="E835" s="12"/>
      <c r="F835" s="12"/>
      <c r="G835" s="12"/>
      <c r="H835" s="12"/>
      <c r="I835" s="12"/>
      <c r="J835" s="12"/>
      <c r="K835" s="12"/>
      <c r="L835" s="12"/>
    </row>
    <row r="836" spans="2:12" hidden="1">
      <c r="B836" s="8"/>
      <c r="C836" s="12"/>
      <c r="D836" s="12"/>
      <c r="E836" s="12"/>
      <c r="F836" s="12"/>
      <c r="G836" s="12"/>
      <c r="H836" s="12"/>
      <c r="I836" s="12"/>
      <c r="J836" s="12"/>
      <c r="K836" s="12"/>
      <c r="L836" s="12"/>
    </row>
    <row r="837" spans="2:12" hidden="1">
      <c r="B837" s="8"/>
      <c r="C837" s="12"/>
      <c r="D837" s="12"/>
      <c r="E837" s="12"/>
      <c r="F837" s="12"/>
      <c r="G837" s="12"/>
      <c r="H837" s="12"/>
      <c r="I837" s="12"/>
      <c r="J837" s="12"/>
      <c r="K837" s="12"/>
      <c r="L837" s="12"/>
    </row>
    <row r="838" spans="2:12" hidden="1">
      <c r="B838" s="8"/>
      <c r="C838" s="12"/>
      <c r="D838" s="12"/>
      <c r="E838" s="12"/>
      <c r="F838" s="12"/>
      <c r="G838" s="12"/>
      <c r="H838" s="12"/>
      <c r="I838" s="12"/>
      <c r="J838" s="12"/>
      <c r="K838" s="12"/>
      <c r="L838" s="12"/>
    </row>
    <row r="839" spans="2:12" hidden="1">
      <c r="B839" s="8"/>
      <c r="C839" s="12"/>
      <c r="D839" s="12"/>
      <c r="E839" s="12"/>
      <c r="F839" s="12"/>
      <c r="G839" s="12"/>
      <c r="H839" s="12"/>
      <c r="I839" s="12"/>
      <c r="J839" s="12"/>
      <c r="K839" s="12"/>
      <c r="L839" s="12"/>
    </row>
    <row r="840" spans="2:12" hidden="1">
      <c r="B840" s="8"/>
      <c r="C840" s="12"/>
      <c r="D840" s="12"/>
      <c r="E840" s="12"/>
      <c r="F840" s="12"/>
      <c r="G840" s="12"/>
      <c r="H840" s="12"/>
      <c r="I840" s="12"/>
      <c r="J840" s="12"/>
      <c r="K840" s="12"/>
      <c r="L840" s="12"/>
    </row>
    <row r="841" spans="2:12" hidden="1">
      <c r="B841" s="8"/>
      <c r="C841" s="12"/>
      <c r="D841" s="12"/>
      <c r="E841" s="12"/>
      <c r="F841" s="12"/>
      <c r="G841" s="12"/>
      <c r="H841" s="12"/>
      <c r="I841" s="12"/>
      <c r="J841" s="12"/>
      <c r="K841" s="12"/>
      <c r="L841" s="12"/>
    </row>
    <row r="842" spans="2:12" hidden="1">
      <c r="B842" s="8"/>
      <c r="C842" s="12"/>
      <c r="D842" s="12"/>
      <c r="E842" s="12"/>
      <c r="F842" s="12"/>
      <c r="G842" s="12"/>
      <c r="H842" s="12"/>
      <c r="I842" s="12"/>
      <c r="J842" s="12"/>
      <c r="K842" s="12"/>
      <c r="L842" s="12"/>
    </row>
    <row r="843" spans="2:12" hidden="1">
      <c r="B843" s="8"/>
      <c r="C843" s="12"/>
      <c r="D843" s="12"/>
      <c r="E843" s="12"/>
      <c r="F843" s="12"/>
      <c r="G843" s="12"/>
      <c r="H843" s="12"/>
      <c r="I843" s="12"/>
      <c r="J843" s="12"/>
      <c r="K843" s="12"/>
      <c r="L843" s="12"/>
    </row>
    <row r="844" spans="2:12" hidden="1">
      <c r="B844" s="8"/>
      <c r="C844" s="12"/>
      <c r="D844" s="12"/>
      <c r="E844" s="12"/>
      <c r="F844" s="12"/>
      <c r="G844" s="12"/>
      <c r="H844" s="12"/>
      <c r="I844" s="12"/>
      <c r="J844" s="12"/>
      <c r="K844" s="12"/>
      <c r="L844" s="12"/>
    </row>
    <row r="845" spans="2:12" hidden="1">
      <c r="B845" s="8"/>
      <c r="C845" s="12"/>
      <c r="D845" s="12"/>
      <c r="E845" s="12"/>
      <c r="F845" s="12"/>
      <c r="G845" s="12"/>
      <c r="H845" s="12"/>
      <c r="I845" s="12"/>
      <c r="J845" s="12"/>
      <c r="K845" s="12"/>
      <c r="L845" s="12"/>
    </row>
    <row r="846" spans="2:12" hidden="1">
      <c r="B846" s="8"/>
      <c r="C846" s="12"/>
      <c r="D846" s="12"/>
      <c r="E846" s="12"/>
      <c r="F846" s="12"/>
      <c r="G846" s="12"/>
      <c r="H846" s="12"/>
      <c r="I846" s="12"/>
      <c r="J846" s="12"/>
      <c r="K846" s="12"/>
      <c r="L846" s="12"/>
    </row>
    <row r="847" spans="2:12" hidden="1">
      <c r="B847" s="8"/>
      <c r="C847" s="12"/>
      <c r="D847" s="12"/>
      <c r="E847" s="12"/>
      <c r="F847" s="12"/>
      <c r="G847" s="12"/>
      <c r="H847" s="12"/>
      <c r="I847" s="12"/>
      <c r="J847" s="12"/>
      <c r="K847" s="12"/>
      <c r="L847" s="12"/>
    </row>
    <row r="848" spans="2:12" hidden="1">
      <c r="B848" s="8"/>
      <c r="C848" s="12"/>
      <c r="D848" s="12"/>
      <c r="E848" s="12"/>
      <c r="F848" s="12"/>
      <c r="G848" s="12"/>
      <c r="H848" s="12"/>
      <c r="I848" s="12"/>
      <c r="J848" s="12"/>
      <c r="K848" s="12"/>
      <c r="L848" s="12"/>
    </row>
    <row r="849" spans="2:12" hidden="1">
      <c r="B849" s="8"/>
      <c r="C849" s="12"/>
      <c r="D849" s="12"/>
      <c r="E849" s="12"/>
      <c r="F849" s="12"/>
      <c r="G849" s="12"/>
      <c r="H849" s="12"/>
      <c r="I849" s="12"/>
      <c r="J849" s="12"/>
      <c r="K849" s="12"/>
      <c r="L849" s="12"/>
    </row>
    <row r="850" spans="2:12" hidden="1">
      <c r="B850" s="8"/>
      <c r="C850" s="12"/>
      <c r="D850" s="12"/>
      <c r="E850" s="12"/>
      <c r="F850" s="12"/>
      <c r="G850" s="12"/>
      <c r="H850" s="12"/>
      <c r="I850" s="12"/>
      <c r="J850" s="12"/>
      <c r="K850" s="12"/>
      <c r="L850" s="12"/>
    </row>
    <row r="851" spans="2:12" hidden="1">
      <c r="B851" s="8"/>
      <c r="C851" s="12"/>
      <c r="D851" s="12"/>
      <c r="E851" s="12"/>
      <c r="F851" s="12"/>
      <c r="G851" s="12"/>
      <c r="H851" s="12"/>
      <c r="I851" s="12"/>
      <c r="J851" s="12"/>
      <c r="K851" s="12"/>
      <c r="L851" s="12"/>
    </row>
    <row r="852" spans="2:12" hidden="1">
      <c r="B852" s="8"/>
      <c r="C852" s="12"/>
      <c r="D852" s="12"/>
      <c r="E852" s="12"/>
      <c r="F852" s="12"/>
      <c r="G852" s="12"/>
      <c r="H852" s="12"/>
      <c r="I852" s="12"/>
      <c r="J852" s="12"/>
      <c r="K852" s="12"/>
      <c r="L852" s="12"/>
    </row>
    <row r="853" spans="2:12" hidden="1">
      <c r="B853" s="8"/>
      <c r="C853" s="12"/>
      <c r="D853" s="12"/>
      <c r="E853" s="12"/>
      <c r="F853" s="12"/>
      <c r="G853" s="12"/>
      <c r="H853" s="12"/>
      <c r="I853" s="12"/>
      <c r="J853" s="12"/>
      <c r="K853" s="12"/>
      <c r="L853" s="12"/>
    </row>
    <row r="854" spans="2:12" hidden="1">
      <c r="B854" s="8"/>
      <c r="C854" s="12"/>
      <c r="D854" s="12"/>
      <c r="E854" s="12"/>
      <c r="F854" s="12"/>
      <c r="G854" s="12"/>
      <c r="H854" s="12"/>
      <c r="I854" s="12"/>
      <c r="J854" s="12"/>
      <c r="K854" s="12"/>
      <c r="L854" s="12"/>
    </row>
    <row r="855" spans="2:12" hidden="1">
      <c r="B855" s="8"/>
      <c r="C855" s="12"/>
      <c r="D855" s="12"/>
      <c r="E855" s="12"/>
      <c r="F855" s="12"/>
      <c r="G855" s="12"/>
      <c r="H855" s="12"/>
      <c r="I855" s="12"/>
      <c r="J855" s="12"/>
      <c r="K855" s="12"/>
      <c r="L855" s="12"/>
    </row>
    <row r="856" spans="2:12" hidden="1">
      <c r="B856" s="8"/>
      <c r="C856" s="12"/>
      <c r="D856" s="12"/>
      <c r="E856" s="12"/>
      <c r="F856" s="12"/>
      <c r="G856" s="12"/>
      <c r="H856" s="12"/>
      <c r="I856" s="12"/>
      <c r="J856" s="12"/>
      <c r="K856" s="12"/>
      <c r="L856" s="12"/>
    </row>
    <row r="857" spans="2:12" hidden="1">
      <c r="B857" s="8"/>
      <c r="C857" s="12"/>
      <c r="D857" s="12"/>
      <c r="E857" s="12"/>
      <c r="F857" s="12"/>
      <c r="G857" s="12"/>
      <c r="H857" s="12"/>
      <c r="I857" s="12"/>
      <c r="J857" s="12"/>
      <c r="K857" s="12"/>
      <c r="L857" s="12"/>
    </row>
    <row r="858" spans="2:12" hidden="1">
      <c r="B858" s="8"/>
      <c r="C858" s="12"/>
      <c r="D858" s="12"/>
      <c r="E858" s="12"/>
      <c r="F858" s="12"/>
      <c r="G858" s="12"/>
      <c r="H858" s="12"/>
      <c r="I858" s="12"/>
      <c r="J858" s="12"/>
      <c r="K858" s="12"/>
      <c r="L858" s="12"/>
    </row>
    <row r="859" spans="2:12" hidden="1">
      <c r="B859" s="8"/>
      <c r="C859" s="12"/>
      <c r="D859" s="12"/>
      <c r="E859" s="12"/>
      <c r="F859" s="12"/>
      <c r="G859" s="12"/>
      <c r="H859" s="12"/>
      <c r="I859" s="12"/>
      <c r="J859" s="12"/>
      <c r="K859" s="12"/>
      <c r="L859" s="12"/>
    </row>
    <row r="860" spans="2:12" hidden="1">
      <c r="B860" s="8"/>
      <c r="C860" s="12"/>
      <c r="D860" s="12"/>
      <c r="E860" s="12"/>
      <c r="F860" s="12"/>
      <c r="G860" s="12"/>
      <c r="H860" s="12"/>
      <c r="I860" s="12"/>
      <c r="J860" s="12"/>
      <c r="K860" s="12"/>
      <c r="L860" s="12"/>
    </row>
    <row r="861" spans="2:12" hidden="1">
      <c r="B861" s="8"/>
      <c r="C861" s="12"/>
      <c r="D861" s="12"/>
      <c r="E861" s="12"/>
      <c r="F861" s="12"/>
      <c r="G861" s="12"/>
      <c r="H861" s="12"/>
      <c r="I861" s="12"/>
      <c r="J861" s="12"/>
      <c r="K861" s="12"/>
      <c r="L861" s="12"/>
    </row>
    <row r="862" spans="2:12" hidden="1">
      <c r="B862" s="8"/>
      <c r="C862" s="12"/>
      <c r="D862" s="12"/>
      <c r="E862" s="12"/>
      <c r="F862" s="12"/>
      <c r="G862" s="12"/>
      <c r="H862" s="12"/>
      <c r="I862" s="12"/>
      <c r="J862" s="12"/>
      <c r="K862" s="12"/>
      <c r="L862" s="12"/>
    </row>
    <row r="863" spans="2:12" hidden="1">
      <c r="B863" s="8"/>
      <c r="C863" s="12"/>
      <c r="D863" s="12"/>
      <c r="E863" s="12"/>
      <c r="F863" s="12"/>
      <c r="G863" s="12"/>
      <c r="H863" s="12"/>
      <c r="I863" s="12"/>
      <c r="J863" s="12"/>
      <c r="K863" s="12"/>
      <c r="L863" s="12"/>
    </row>
    <row r="864" spans="2:12" hidden="1">
      <c r="B864" s="8"/>
      <c r="C864" s="12"/>
      <c r="D864" s="12"/>
      <c r="E864" s="12"/>
      <c r="F864" s="12"/>
      <c r="G864" s="12"/>
      <c r="H864" s="12"/>
      <c r="I864" s="12"/>
      <c r="J864" s="12"/>
      <c r="K864" s="12"/>
      <c r="L864" s="12"/>
    </row>
    <row r="865" spans="2:12" hidden="1">
      <c r="B865" s="8"/>
      <c r="C865" s="12"/>
      <c r="D865" s="12"/>
      <c r="E865" s="12"/>
      <c r="F865" s="12"/>
      <c r="G865" s="12"/>
      <c r="H865" s="12"/>
      <c r="I865" s="12"/>
      <c r="J865" s="12"/>
      <c r="K865" s="12"/>
      <c r="L865" s="12"/>
    </row>
    <row r="866" spans="2:12" hidden="1">
      <c r="B866" s="8"/>
      <c r="C866" s="12"/>
      <c r="D866" s="12"/>
      <c r="E866" s="12"/>
      <c r="F866" s="12"/>
      <c r="G866" s="12"/>
      <c r="H866" s="12"/>
      <c r="I866" s="12"/>
      <c r="J866" s="12"/>
      <c r="K866" s="12"/>
      <c r="L866" s="12"/>
    </row>
    <row r="867" spans="2:12" hidden="1">
      <c r="B867" s="8"/>
      <c r="C867" s="12"/>
      <c r="D867" s="12"/>
      <c r="E867" s="12"/>
      <c r="F867" s="12"/>
      <c r="G867" s="12"/>
      <c r="H867" s="12"/>
      <c r="I867" s="12"/>
      <c r="J867" s="12"/>
      <c r="K867" s="12"/>
      <c r="L867" s="12"/>
    </row>
    <row r="868" spans="2:12" hidden="1">
      <c r="B868" s="8"/>
      <c r="C868" s="12"/>
      <c r="D868" s="12"/>
      <c r="E868" s="12"/>
      <c r="F868" s="12"/>
      <c r="G868" s="12"/>
      <c r="H868" s="12"/>
      <c r="I868" s="12"/>
      <c r="J868" s="12"/>
      <c r="K868" s="12"/>
      <c r="L868" s="12"/>
    </row>
    <row r="869" spans="2:12" hidden="1">
      <c r="B869" s="8"/>
      <c r="C869" s="12"/>
      <c r="D869" s="12"/>
      <c r="E869" s="12"/>
      <c r="F869" s="12"/>
      <c r="G869" s="12"/>
      <c r="H869" s="12"/>
      <c r="I869" s="12"/>
      <c r="J869" s="12"/>
      <c r="K869" s="12"/>
      <c r="L869" s="12"/>
    </row>
    <row r="870" spans="2:12" hidden="1">
      <c r="B870" s="8"/>
      <c r="C870" s="12"/>
      <c r="D870" s="12"/>
      <c r="E870" s="12"/>
      <c r="F870" s="12"/>
      <c r="G870" s="12"/>
      <c r="H870" s="12"/>
      <c r="I870" s="12"/>
      <c r="J870" s="12"/>
      <c r="K870" s="12"/>
      <c r="L870" s="12"/>
    </row>
    <row r="871" spans="2:12" hidden="1">
      <c r="B871" s="8"/>
      <c r="C871" s="12"/>
      <c r="D871" s="12"/>
      <c r="E871" s="12"/>
      <c r="F871" s="12"/>
      <c r="G871" s="12"/>
      <c r="H871" s="12"/>
      <c r="I871" s="12"/>
      <c r="J871" s="12"/>
      <c r="K871" s="12"/>
      <c r="L871" s="12"/>
    </row>
    <row r="872" spans="2:12" hidden="1">
      <c r="B872" s="8"/>
      <c r="C872" s="12"/>
      <c r="D872" s="12"/>
      <c r="E872" s="12"/>
      <c r="F872" s="12"/>
      <c r="G872" s="12"/>
      <c r="H872" s="12"/>
      <c r="I872" s="12"/>
      <c r="J872" s="12"/>
      <c r="K872" s="12"/>
      <c r="L872" s="12"/>
    </row>
    <row r="873" spans="2:12" hidden="1">
      <c r="B873" s="8"/>
      <c r="C873" s="12"/>
      <c r="D873" s="12"/>
      <c r="E873" s="12"/>
      <c r="F873" s="12"/>
      <c r="G873" s="12"/>
      <c r="H873" s="12"/>
      <c r="I873" s="12"/>
      <c r="J873" s="12"/>
      <c r="K873" s="12"/>
      <c r="L873" s="12"/>
    </row>
    <row r="874" spans="2:12" hidden="1">
      <c r="B874" s="8"/>
      <c r="C874" s="12"/>
      <c r="D874" s="12"/>
      <c r="E874" s="12"/>
      <c r="F874" s="12"/>
      <c r="G874" s="12"/>
      <c r="H874" s="12"/>
      <c r="I874" s="12"/>
      <c r="J874" s="12"/>
      <c r="K874" s="12"/>
      <c r="L874" s="12"/>
    </row>
    <row r="875" spans="2:12" hidden="1">
      <c r="B875" s="8"/>
      <c r="C875" s="12"/>
      <c r="D875" s="12"/>
      <c r="E875" s="12"/>
      <c r="F875" s="12"/>
      <c r="G875" s="12"/>
      <c r="H875" s="12"/>
      <c r="I875" s="12"/>
      <c r="J875" s="12"/>
      <c r="K875" s="12"/>
      <c r="L875" s="12"/>
    </row>
    <row r="876" spans="2:12" hidden="1">
      <c r="B876" s="8"/>
      <c r="C876" s="12"/>
      <c r="D876" s="12"/>
      <c r="E876" s="12"/>
      <c r="F876" s="12"/>
      <c r="G876" s="12"/>
      <c r="H876" s="12"/>
      <c r="I876" s="12"/>
      <c r="J876" s="12"/>
      <c r="K876" s="12"/>
      <c r="L876" s="12"/>
    </row>
    <row r="877" spans="2:12" hidden="1">
      <c r="B877" s="8"/>
      <c r="C877" s="12"/>
      <c r="D877" s="12"/>
      <c r="E877" s="12"/>
      <c r="F877" s="12"/>
      <c r="G877" s="12"/>
      <c r="H877" s="12"/>
      <c r="I877" s="12"/>
      <c r="J877" s="12"/>
      <c r="K877" s="12"/>
      <c r="L877" s="12"/>
    </row>
    <row r="878" spans="2:12" hidden="1">
      <c r="B878" s="8"/>
      <c r="C878" s="12"/>
      <c r="D878" s="12"/>
      <c r="E878" s="12"/>
      <c r="F878" s="12"/>
      <c r="G878" s="12"/>
      <c r="H878" s="12"/>
      <c r="I878" s="12"/>
      <c r="J878" s="12"/>
      <c r="K878" s="12"/>
      <c r="L878" s="12"/>
    </row>
    <row r="879" spans="2:12" hidden="1">
      <c r="B879" s="8"/>
      <c r="C879" s="12"/>
      <c r="D879" s="12"/>
      <c r="E879" s="12"/>
      <c r="F879" s="12"/>
      <c r="G879" s="12"/>
      <c r="H879" s="12"/>
      <c r="I879" s="12"/>
      <c r="J879" s="12"/>
      <c r="K879" s="12"/>
      <c r="L879" s="12"/>
    </row>
    <row r="880" spans="2:12" hidden="1">
      <c r="B880" s="8"/>
      <c r="C880" s="12"/>
      <c r="D880" s="12"/>
      <c r="E880" s="12"/>
      <c r="F880" s="12"/>
      <c r="G880" s="12"/>
      <c r="H880" s="12"/>
      <c r="I880" s="12"/>
      <c r="J880" s="12"/>
      <c r="K880" s="12"/>
      <c r="L880" s="12"/>
    </row>
    <row r="881" spans="2:12" hidden="1">
      <c r="B881" s="8"/>
      <c r="C881" s="12"/>
      <c r="D881" s="12"/>
      <c r="E881" s="12"/>
      <c r="F881" s="12"/>
      <c r="G881" s="12"/>
      <c r="H881" s="12"/>
      <c r="I881" s="12"/>
      <c r="J881" s="12"/>
      <c r="K881" s="12"/>
      <c r="L881" s="12"/>
    </row>
    <row r="882" spans="2:12" hidden="1">
      <c r="B882" s="8"/>
      <c r="C882" s="12"/>
      <c r="D882" s="12"/>
      <c r="E882" s="12"/>
      <c r="F882" s="12"/>
      <c r="G882" s="12"/>
      <c r="H882" s="12"/>
      <c r="I882" s="12"/>
      <c r="J882" s="12"/>
      <c r="K882" s="12"/>
      <c r="L882" s="12"/>
    </row>
    <row r="883" spans="2:12" hidden="1">
      <c r="B883" s="8"/>
      <c r="C883" s="12"/>
      <c r="D883" s="12"/>
      <c r="E883" s="12"/>
      <c r="F883" s="12"/>
      <c r="G883" s="12"/>
      <c r="H883" s="12"/>
      <c r="I883" s="12"/>
      <c r="J883" s="12"/>
      <c r="K883" s="12"/>
      <c r="L883" s="12"/>
    </row>
    <row r="884" spans="2:12" hidden="1">
      <c r="B884" s="8"/>
      <c r="C884" s="12"/>
      <c r="D884" s="12"/>
      <c r="E884" s="12"/>
      <c r="F884" s="12"/>
      <c r="G884" s="12"/>
      <c r="H884" s="12"/>
      <c r="I884" s="12"/>
      <c r="J884" s="12"/>
      <c r="K884" s="12"/>
      <c r="L884" s="12"/>
    </row>
    <row r="885" spans="2:12" hidden="1">
      <c r="B885" s="8"/>
      <c r="C885" s="12"/>
      <c r="D885" s="12"/>
      <c r="E885" s="12"/>
      <c r="F885" s="12"/>
      <c r="G885" s="12"/>
      <c r="H885" s="12"/>
      <c r="I885" s="12"/>
      <c r="J885" s="12"/>
      <c r="K885" s="12"/>
      <c r="L885" s="12"/>
    </row>
    <row r="886" spans="2:12" hidden="1">
      <c r="B886" s="8"/>
      <c r="C886" s="12"/>
      <c r="D886" s="12"/>
      <c r="E886" s="12"/>
      <c r="F886" s="12"/>
      <c r="G886" s="12"/>
      <c r="H886" s="12"/>
      <c r="I886" s="12"/>
      <c r="J886" s="12"/>
      <c r="K886" s="12"/>
      <c r="L886" s="12"/>
    </row>
    <row r="887" spans="2:12" hidden="1">
      <c r="B887" s="8"/>
      <c r="C887" s="12"/>
      <c r="D887" s="12"/>
      <c r="E887" s="12"/>
      <c r="F887" s="12"/>
      <c r="G887" s="12"/>
      <c r="H887" s="12"/>
      <c r="I887" s="12"/>
      <c r="J887" s="12"/>
      <c r="K887" s="12"/>
      <c r="L887" s="12"/>
    </row>
    <row r="888" spans="2:12" hidden="1">
      <c r="B888" s="8"/>
      <c r="C888" s="12"/>
      <c r="D888" s="12"/>
      <c r="E888" s="12"/>
      <c r="F888" s="12"/>
      <c r="G888" s="12"/>
      <c r="H888" s="12"/>
      <c r="I888" s="12"/>
      <c r="J888" s="12"/>
      <c r="K888" s="12"/>
      <c r="L888" s="12"/>
    </row>
    <row r="889" spans="2:12" hidden="1">
      <c r="B889" s="8"/>
      <c r="C889" s="12"/>
      <c r="D889" s="12"/>
      <c r="E889" s="12"/>
      <c r="F889" s="12"/>
      <c r="G889" s="12"/>
      <c r="H889" s="12"/>
      <c r="I889" s="12"/>
      <c r="J889" s="12"/>
      <c r="K889" s="12"/>
      <c r="L889" s="12"/>
    </row>
    <row r="890" spans="2:12" hidden="1">
      <c r="B890" s="8"/>
      <c r="C890" s="12"/>
      <c r="D890" s="12"/>
      <c r="E890" s="12"/>
      <c r="F890" s="12"/>
      <c r="G890" s="12"/>
      <c r="H890" s="12"/>
      <c r="I890" s="12"/>
      <c r="J890" s="12"/>
      <c r="K890" s="12"/>
      <c r="L890" s="12"/>
    </row>
    <row r="891" spans="2:12" hidden="1">
      <c r="B891" s="8"/>
      <c r="C891" s="12"/>
      <c r="D891" s="12"/>
      <c r="E891" s="12"/>
      <c r="F891" s="12"/>
      <c r="G891" s="12"/>
      <c r="H891" s="12"/>
      <c r="I891" s="12"/>
      <c r="J891" s="12"/>
      <c r="K891" s="12"/>
      <c r="L891" s="12"/>
    </row>
    <row r="892" spans="2:12" hidden="1">
      <c r="B892" s="8"/>
      <c r="C892" s="12"/>
      <c r="D892" s="12"/>
      <c r="E892" s="12"/>
      <c r="F892" s="12"/>
      <c r="G892" s="12"/>
      <c r="H892" s="12"/>
      <c r="I892" s="12"/>
      <c r="J892" s="12"/>
      <c r="K892" s="12"/>
      <c r="L892" s="12"/>
    </row>
    <row r="893" spans="2:12" hidden="1">
      <c r="B893" s="8"/>
      <c r="C893" s="12"/>
      <c r="D893" s="12"/>
      <c r="E893" s="12"/>
      <c r="F893" s="12"/>
      <c r="G893" s="12"/>
      <c r="H893" s="12"/>
      <c r="I893" s="12"/>
      <c r="J893" s="12"/>
      <c r="K893" s="12"/>
      <c r="L893" s="12"/>
    </row>
    <row r="894" spans="2:12" hidden="1">
      <c r="B894" s="8"/>
      <c r="C894" s="12"/>
      <c r="D894" s="12"/>
      <c r="E894" s="12"/>
      <c r="F894" s="12"/>
      <c r="G894" s="12"/>
      <c r="H894" s="12"/>
      <c r="I894" s="12"/>
      <c r="J894" s="12"/>
      <c r="K894" s="12"/>
      <c r="L894" s="12"/>
    </row>
    <row r="895" spans="2:12" hidden="1">
      <c r="B895" s="8"/>
      <c r="C895" s="12"/>
      <c r="D895" s="12"/>
      <c r="E895" s="12"/>
      <c r="F895" s="12"/>
      <c r="G895" s="12"/>
      <c r="H895" s="12"/>
      <c r="I895" s="12"/>
      <c r="J895" s="12"/>
      <c r="K895" s="12"/>
      <c r="L895" s="12"/>
    </row>
    <row r="896" spans="2:12" hidden="1">
      <c r="B896" s="8"/>
      <c r="C896" s="12"/>
      <c r="D896" s="12"/>
      <c r="E896" s="12"/>
      <c r="F896" s="12"/>
      <c r="G896" s="12"/>
      <c r="H896" s="12"/>
      <c r="I896" s="12"/>
      <c r="J896" s="12"/>
      <c r="K896" s="12"/>
      <c r="L896" s="12"/>
    </row>
    <row r="897" spans="2:12" hidden="1">
      <c r="B897" s="8"/>
      <c r="C897" s="12"/>
      <c r="D897" s="12"/>
      <c r="E897" s="12"/>
      <c r="F897" s="12"/>
      <c r="G897" s="12"/>
      <c r="H897" s="12"/>
      <c r="I897" s="12"/>
      <c r="J897" s="12"/>
      <c r="K897" s="12"/>
      <c r="L897" s="12"/>
    </row>
    <row r="898" spans="2:12" hidden="1">
      <c r="B898" s="8"/>
      <c r="C898" s="12"/>
      <c r="D898" s="12"/>
      <c r="E898" s="12"/>
      <c r="F898" s="12"/>
      <c r="G898" s="12"/>
      <c r="H898" s="12"/>
      <c r="I898" s="12"/>
      <c r="J898" s="12"/>
      <c r="K898" s="12"/>
      <c r="L898" s="12"/>
    </row>
    <row r="899" spans="2:12" hidden="1">
      <c r="B899" s="8"/>
      <c r="C899" s="12"/>
      <c r="D899" s="12"/>
      <c r="E899" s="12"/>
      <c r="F899" s="12"/>
      <c r="G899" s="12"/>
      <c r="H899" s="12"/>
      <c r="I899" s="12"/>
      <c r="J899" s="12"/>
      <c r="K899" s="12"/>
      <c r="L899" s="12"/>
    </row>
    <row r="900" spans="2:12" hidden="1">
      <c r="B900" s="8"/>
      <c r="C900" s="12"/>
      <c r="D900" s="12"/>
      <c r="E900" s="12"/>
      <c r="F900" s="12"/>
      <c r="G900" s="12"/>
      <c r="H900" s="12"/>
      <c r="I900" s="12"/>
      <c r="J900" s="12"/>
      <c r="K900" s="12"/>
      <c r="L900" s="12"/>
    </row>
    <row r="901" spans="2:12" hidden="1">
      <c r="B901" s="8"/>
      <c r="C901" s="12"/>
      <c r="D901" s="12"/>
      <c r="E901" s="12"/>
      <c r="F901" s="12"/>
      <c r="G901" s="12"/>
      <c r="H901" s="12"/>
      <c r="I901" s="12"/>
      <c r="J901" s="12"/>
      <c r="K901" s="12"/>
      <c r="L901" s="12"/>
    </row>
    <row r="902" spans="2:12" hidden="1">
      <c r="B902" s="8"/>
      <c r="C902" s="12"/>
      <c r="D902" s="12"/>
      <c r="E902" s="12"/>
      <c r="F902" s="12"/>
      <c r="G902" s="12"/>
      <c r="H902" s="12"/>
      <c r="I902" s="12"/>
      <c r="J902" s="12"/>
      <c r="K902" s="12"/>
      <c r="L902" s="12"/>
    </row>
    <row r="903" spans="2:12" hidden="1">
      <c r="B903" s="8"/>
      <c r="C903" s="12"/>
      <c r="D903" s="12"/>
      <c r="E903" s="12"/>
      <c r="F903" s="12"/>
      <c r="G903" s="12"/>
      <c r="H903" s="12"/>
      <c r="I903" s="12"/>
      <c r="J903" s="12"/>
      <c r="K903" s="12"/>
      <c r="L903" s="12"/>
    </row>
    <row r="904" spans="2:12" hidden="1">
      <c r="B904" s="8"/>
      <c r="C904" s="12"/>
      <c r="D904" s="12"/>
      <c r="E904" s="12"/>
      <c r="F904" s="12"/>
      <c r="G904" s="12"/>
      <c r="H904" s="12"/>
      <c r="I904" s="12"/>
      <c r="J904" s="12"/>
      <c r="K904" s="12"/>
      <c r="L904" s="12"/>
    </row>
    <row r="905" spans="2:12" hidden="1">
      <c r="B905" s="8"/>
      <c r="C905" s="12"/>
      <c r="D905" s="12"/>
      <c r="E905" s="12"/>
      <c r="F905" s="12"/>
      <c r="G905" s="12"/>
      <c r="H905" s="12"/>
      <c r="I905" s="12"/>
      <c r="J905" s="12"/>
      <c r="K905" s="12"/>
      <c r="L905" s="12"/>
    </row>
    <row r="906" spans="2:12" hidden="1">
      <c r="B906" s="8"/>
      <c r="C906" s="12"/>
      <c r="D906" s="12"/>
      <c r="E906" s="12"/>
      <c r="F906" s="12"/>
      <c r="G906" s="12"/>
      <c r="H906" s="12"/>
      <c r="I906" s="12"/>
      <c r="J906" s="12"/>
      <c r="K906" s="12"/>
      <c r="L906" s="12"/>
    </row>
    <row r="907" spans="2:12" hidden="1">
      <c r="B907" s="8"/>
      <c r="C907" s="12"/>
      <c r="D907" s="12"/>
      <c r="E907" s="12"/>
      <c r="F907" s="12"/>
      <c r="G907" s="12"/>
      <c r="H907" s="12"/>
      <c r="I907" s="12"/>
      <c r="J907" s="12"/>
      <c r="K907" s="12"/>
      <c r="L907" s="12"/>
    </row>
    <row r="908" spans="2:12" hidden="1">
      <c r="B908" s="8"/>
      <c r="C908" s="12"/>
      <c r="D908" s="12"/>
      <c r="E908" s="12"/>
      <c r="F908" s="12"/>
      <c r="G908" s="12"/>
      <c r="H908" s="12"/>
      <c r="I908" s="12"/>
      <c r="J908" s="12"/>
      <c r="K908" s="12"/>
      <c r="L908" s="12"/>
    </row>
    <row r="909" spans="2:12" hidden="1">
      <c r="B909" s="8"/>
      <c r="C909" s="12"/>
      <c r="D909" s="12"/>
      <c r="E909" s="12"/>
      <c r="F909" s="12"/>
      <c r="G909" s="12"/>
      <c r="H909" s="12"/>
      <c r="I909" s="12"/>
      <c r="J909" s="12"/>
      <c r="K909" s="12"/>
      <c r="L909" s="12"/>
    </row>
    <row r="910" spans="2:12" hidden="1">
      <c r="B910" s="8"/>
      <c r="C910" s="12"/>
      <c r="D910" s="12"/>
      <c r="E910" s="12"/>
      <c r="F910" s="12"/>
      <c r="G910" s="12"/>
      <c r="H910" s="12"/>
      <c r="I910" s="12"/>
      <c r="J910" s="12"/>
      <c r="K910" s="12"/>
      <c r="L910" s="12"/>
    </row>
    <row r="911" spans="2:12" hidden="1">
      <c r="B911" s="8"/>
      <c r="C911" s="12"/>
      <c r="D911" s="12"/>
      <c r="E911" s="12"/>
      <c r="F911" s="12"/>
      <c r="G911" s="12"/>
      <c r="H911" s="12"/>
      <c r="I911" s="12"/>
      <c r="J911" s="12"/>
      <c r="K911" s="12"/>
      <c r="L911" s="12"/>
    </row>
    <row r="912" spans="2:12" hidden="1">
      <c r="B912" s="8"/>
      <c r="C912" s="12"/>
      <c r="D912" s="12"/>
      <c r="E912" s="12"/>
      <c r="F912" s="12"/>
      <c r="G912" s="12"/>
      <c r="H912" s="12"/>
      <c r="I912" s="12"/>
      <c r="J912" s="12"/>
      <c r="K912" s="12"/>
      <c r="L912" s="12"/>
    </row>
    <row r="913" spans="2:12" hidden="1">
      <c r="B913" s="8"/>
      <c r="C913" s="12"/>
      <c r="D913" s="12"/>
      <c r="E913" s="12"/>
      <c r="F913" s="12"/>
      <c r="G913" s="12"/>
      <c r="H913" s="12"/>
      <c r="I913" s="12"/>
      <c r="J913" s="12"/>
      <c r="K913" s="12"/>
      <c r="L913" s="12"/>
    </row>
    <row r="914" spans="2:12" hidden="1">
      <c r="B914" s="8"/>
      <c r="C914" s="12"/>
      <c r="D914" s="12"/>
      <c r="E914" s="12"/>
      <c r="F914" s="12"/>
      <c r="G914" s="12"/>
      <c r="H914" s="12"/>
      <c r="I914" s="12"/>
      <c r="J914" s="12"/>
      <c r="K914" s="12"/>
      <c r="L914" s="12"/>
    </row>
    <row r="915" spans="2:12" hidden="1">
      <c r="B915" s="8"/>
      <c r="C915" s="12"/>
      <c r="D915" s="12"/>
      <c r="E915" s="12"/>
      <c r="F915" s="12"/>
      <c r="G915" s="12"/>
      <c r="H915" s="12"/>
      <c r="I915" s="12"/>
      <c r="J915" s="12"/>
      <c r="K915" s="12"/>
      <c r="L915" s="12"/>
    </row>
    <row r="916" spans="2:12" hidden="1">
      <c r="B916" s="8"/>
      <c r="C916" s="12"/>
      <c r="D916" s="12"/>
      <c r="E916" s="12"/>
      <c r="F916" s="12"/>
      <c r="G916" s="12"/>
      <c r="H916" s="12"/>
      <c r="I916" s="12"/>
      <c r="J916" s="12"/>
      <c r="K916" s="12"/>
      <c r="L916" s="12"/>
    </row>
    <row r="917" spans="2:12" hidden="1">
      <c r="B917" s="8"/>
      <c r="C917" s="12"/>
      <c r="D917" s="12"/>
      <c r="E917" s="12"/>
      <c r="F917" s="12"/>
      <c r="G917" s="12"/>
      <c r="H917" s="12"/>
      <c r="I917" s="12"/>
      <c r="J917" s="12"/>
      <c r="K917" s="12"/>
      <c r="L917" s="12"/>
    </row>
    <row r="918" spans="2:12" hidden="1">
      <c r="B918" s="8"/>
      <c r="C918" s="12"/>
      <c r="D918" s="12"/>
      <c r="E918" s="12"/>
      <c r="F918" s="12"/>
      <c r="G918" s="12"/>
      <c r="H918" s="12"/>
      <c r="I918" s="12"/>
      <c r="J918" s="12"/>
      <c r="K918" s="12"/>
      <c r="L918" s="12"/>
    </row>
    <row r="919" spans="2:12" hidden="1">
      <c r="B919" s="8"/>
      <c r="C919" s="12"/>
      <c r="D919" s="12"/>
      <c r="E919" s="12"/>
      <c r="F919" s="12"/>
      <c r="G919" s="12"/>
      <c r="H919" s="12"/>
      <c r="I919" s="12"/>
      <c r="J919" s="12"/>
      <c r="K919" s="12"/>
      <c r="L919" s="12"/>
    </row>
    <row r="920" spans="2:12" hidden="1">
      <c r="B920" s="8"/>
      <c r="C920" s="12"/>
      <c r="D920" s="12"/>
      <c r="E920" s="12"/>
      <c r="F920" s="12"/>
      <c r="G920" s="12"/>
      <c r="H920" s="12"/>
      <c r="I920" s="12"/>
      <c r="J920" s="12"/>
      <c r="K920" s="12"/>
      <c r="L920" s="12"/>
    </row>
    <row r="921" spans="2:12" hidden="1">
      <c r="B921" s="8"/>
      <c r="C921" s="12"/>
      <c r="D921" s="12"/>
      <c r="E921" s="12"/>
      <c r="F921" s="12"/>
      <c r="G921" s="12"/>
      <c r="H921" s="12"/>
      <c r="I921" s="12"/>
      <c r="J921" s="12"/>
      <c r="K921" s="12"/>
      <c r="L921" s="12"/>
    </row>
    <row r="922" spans="2:12" hidden="1">
      <c r="B922" s="8"/>
      <c r="C922" s="12"/>
      <c r="D922" s="12"/>
      <c r="E922" s="12"/>
      <c r="F922" s="12"/>
      <c r="G922" s="12"/>
      <c r="H922" s="12"/>
      <c r="I922" s="12"/>
      <c r="J922" s="12"/>
      <c r="K922" s="12"/>
      <c r="L922" s="12"/>
    </row>
    <row r="923" spans="2:12" hidden="1">
      <c r="B923" s="8"/>
      <c r="C923" s="12"/>
      <c r="D923" s="12"/>
      <c r="E923" s="12"/>
      <c r="F923" s="12"/>
      <c r="G923" s="12"/>
      <c r="H923" s="12"/>
      <c r="I923" s="12"/>
      <c r="J923" s="12"/>
      <c r="K923" s="12"/>
      <c r="L923" s="12"/>
    </row>
    <row r="924" spans="2:12" hidden="1">
      <c r="B924" s="8"/>
      <c r="C924" s="12"/>
      <c r="D924" s="12"/>
      <c r="E924" s="12"/>
      <c r="F924" s="12"/>
      <c r="G924" s="12"/>
      <c r="H924" s="12"/>
      <c r="I924" s="12"/>
      <c r="J924" s="12"/>
      <c r="K924" s="12"/>
      <c r="L924" s="12"/>
    </row>
    <row r="925" spans="2:12" hidden="1">
      <c r="B925" s="8"/>
      <c r="C925" s="12"/>
      <c r="D925" s="12"/>
      <c r="E925" s="12"/>
      <c r="F925" s="12"/>
      <c r="G925" s="12"/>
      <c r="H925" s="12"/>
      <c r="I925" s="12"/>
      <c r="J925" s="12"/>
      <c r="K925" s="12"/>
      <c r="L925" s="12"/>
    </row>
    <row r="926" spans="2:12" hidden="1">
      <c r="B926" s="8"/>
      <c r="C926" s="12"/>
      <c r="D926" s="12"/>
      <c r="E926" s="12"/>
      <c r="F926" s="12"/>
      <c r="G926" s="12"/>
      <c r="H926" s="12"/>
      <c r="I926" s="12"/>
      <c r="J926" s="12"/>
      <c r="K926" s="12"/>
      <c r="L926" s="12"/>
    </row>
    <row r="927" spans="2:12" hidden="1">
      <c r="B927" s="8"/>
      <c r="C927" s="12"/>
      <c r="D927" s="12"/>
      <c r="E927" s="12"/>
      <c r="F927" s="12"/>
      <c r="G927" s="12"/>
      <c r="H927" s="12"/>
      <c r="I927" s="12"/>
      <c r="J927" s="12"/>
      <c r="K927" s="12"/>
      <c r="L927" s="12"/>
    </row>
    <row r="928" spans="2:12" hidden="1">
      <c r="B928" s="8"/>
      <c r="C928" s="12"/>
      <c r="D928" s="12"/>
      <c r="E928" s="12"/>
      <c r="F928" s="12"/>
      <c r="G928" s="12"/>
      <c r="H928" s="12"/>
      <c r="I928" s="12"/>
      <c r="J928" s="12"/>
      <c r="K928" s="12"/>
      <c r="L928" s="12"/>
    </row>
    <row r="929" spans="2:12" hidden="1">
      <c r="B929" s="8"/>
      <c r="C929" s="12"/>
      <c r="D929" s="12"/>
      <c r="E929" s="12"/>
      <c r="F929" s="12"/>
      <c r="G929" s="12"/>
      <c r="H929" s="12"/>
      <c r="I929" s="12"/>
      <c r="J929" s="12"/>
      <c r="K929" s="12"/>
      <c r="L929" s="12"/>
    </row>
    <row r="930" spans="2:12" hidden="1">
      <c r="B930" s="8"/>
      <c r="C930" s="12"/>
      <c r="D930" s="12"/>
      <c r="E930" s="12"/>
      <c r="F930" s="12"/>
      <c r="G930" s="12"/>
      <c r="H930" s="12"/>
      <c r="I930" s="12"/>
      <c r="J930" s="12"/>
      <c r="K930" s="12"/>
      <c r="L930" s="12"/>
    </row>
    <row r="931" spans="2:12" hidden="1">
      <c r="B931" s="8"/>
      <c r="C931" s="12"/>
      <c r="D931" s="12"/>
      <c r="E931" s="12"/>
      <c r="F931" s="12"/>
      <c r="G931" s="12"/>
      <c r="H931" s="12"/>
      <c r="I931" s="12"/>
      <c r="J931" s="12"/>
      <c r="K931" s="12"/>
      <c r="L931" s="12"/>
    </row>
    <row r="932" spans="2:12" hidden="1">
      <c r="B932" s="8"/>
      <c r="C932" s="12"/>
      <c r="D932" s="12"/>
      <c r="E932" s="12"/>
      <c r="F932" s="12"/>
      <c r="G932" s="12"/>
      <c r="H932" s="12"/>
      <c r="I932" s="12"/>
      <c r="J932" s="12"/>
      <c r="K932" s="12"/>
      <c r="L932" s="12"/>
    </row>
    <row r="933" spans="2:12" hidden="1">
      <c r="B933" s="8"/>
      <c r="C933" s="12"/>
      <c r="D933" s="12"/>
      <c r="E933" s="12"/>
      <c r="F933" s="12"/>
      <c r="G933" s="12"/>
      <c r="H933" s="12"/>
      <c r="I933" s="12"/>
      <c r="J933" s="12"/>
      <c r="K933" s="12"/>
      <c r="L933" s="12"/>
    </row>
    <row r="934" spans="2:12" hidden="1">
      <c r="B934" s="8"/>
      <c r="C934" s="12"/>
      <c r="D934" s="12"/>
      <c r="E934" s="12"/>
      <c r="F934" s="12"/>
      <c r="G934" s="12"/>
      <c r="H934" s="12"/>
      <c r="I934" s="12"/>
      <c r="J934" s="12"/>
      <c r="K934" s="12"/>
      <c r="L934" s="12"/>
    </row>
    <row r="935" spans="2:12" hidden="1">
      <c r="B935" s="8"/>
      <c r="C935" s="12"/>
      <c r="D935" s="12"/>
      <c r="E935" s="12"/>
      <c r="F935" s="12"/>
      <c r="G935" s="12"/>
      <c r="H935" s="12"/>
      <c r="I935" s="12"/>
      <c r="J935" s="12"/>
      <c r="K935" s="12"/>
      <c r="L935" s="12"/>
    </row>
    <row r="936" spans="2:12" hidden="1">
      <c r="B936" s="8"/>
      <c r="C936" s="12"/>
      <c r="D936" s="12"/>
      <c r="E936" s="12"/>
      <c r="F936" s="12"/>
      <c r="G936" s="12"/>
      <c r="H936" s="12"/>
      <c r="I936" s="12"/>
      <c r="J936" s="12"/>
      <c r="K936" s="12"/>
      <c r="L936" s="12"/>
    </row>
    <row r="937" spans="2:12" hidden="1">
      <c r="B937" s="8"/>
      <c r="C937" s="12"/>
      <c r="D937" s="12"/>
      <c r="E937" s="12"/>
      <c r="F937" s="12"/>
      <c r="G937" s="12"/>
      <c r="H937" s="12"/>
      <c r="I937" s="12"/>
      <c r="J937" s="12"/>
      <c r="K937" s="12"/>
      <c r="L937" s="12"/>
    </row>
    <row r="938" spans="2:12" hidden="1">
      <c r="B938" s="8"/>
      <c r="C938" s="12"/>
      <c r="D938" s="12"/>
      <c r="E938" s="12"/>
      <c r="F938" s="12"/>
      <c r="G938" s="12"/>
      <c r="H938" s="12"/>
      <c r="I938" s="12"/>
      <c r="J938" s="12"/>
      <c r="K938" s="12"/>
      <c r="L938" s="12"/>
    </row>
    <row r="939" spans="2:12" hidden="1">
      <c r="B939" s="8"/>
      <c r="C939" s="12"/>
      <c r="D939" s="12"/>
      <c r="E939" s="12"/>
      <c r="F939" s="12"/>
      <c r="G939" s="12"/>
      <c r="H939" s="12"/>
      <c r="I939" s="12"/>
      <c r="J939" s="12"/>
      <c r="K939" s="12"/>
      <c r="L939" s="12"/>
    </row>
    <row r="940" spans="2:12" hidden="1">
      <c r="B940" s="8"/>
      <c r="C940" s="12"/>
      <c r="D940" s="12"/>
      <c r="E940" s="12"/>
      <c r="F940" s="12"/>
      <c r="G940" s="12"/>
      <c r="H940" s="12"/>
      <c r="I940" s="12"/>
      <c r="J940" s="12"/>
      <c r="K940" s="12"/>
      <c r="L940" s="12"/>
    </row>
    <row r="941" spans="2:12" hidden="1">
      <c r="B941" s="8"/>
      <c r="C941" s="12"/>
      <c r="D941" s="12"/>
      <c r="E941" s="12"/>
      <c r="F941" s="12"/>
      <c r="G941" s="12"/>
      <c r="H941" s="12"/>
      <c r="I941" s="12"/>
      <c r="J941" s="12"/>
      <c r="K941" s="12"/>
      <c r="L941" s="12"/>
    </row>
    <row r="942" spans="2:12" hidden="1">
      <c r="B942" s="8"/>
      <c r="C942" s="12"/>
      <c r="D942" s="12"/>
      <c r="E942" s="12"/>
      <c r="F942" s="12"/>
      <c r="G942" s="12"/>
      <c r="H942" s="12"/>
      <c r="I942" s="12"/>
      <c r="J942" s="12"/>
      <c r="K942" s="12"/>
      <c r="L942" s="12"/>
    </row>
    <row r="943" spans="2:12" hidden="1">
      <c r="B943" s="8"/>
      <c r="C943" s="12"/>
      <c r="D943" s="12"/>
      <c r="E943" s="12"/>
      <c r="F943" s="12"/>
      <c r="G943" s="12"/>
      <c r="H943" s="12"/>
      <c r="I943" s="12"/>
      <c r="J943" s="12"/>
      <c r="K943" s="12"/>
      <c r="L943" s="12"/>
    </row>
    <row r="944" spans="2:12" hidden="1">
      <c r="B944" s="8"/>
      <c r="C944" s="12"/>
      <c r="D944" s="12"/>
      <c r="E944" s="12"/>
      <c r="F944" s="12"/>
      <c r="G944" s="12"/>
      <c r="H944" s="12"/>
      <c r="I944" s="12"/>
      <c r="J944" s="12"/>
      <c r="K944" s="12"/>
      <c r="L944" s="12"/>
    </row>
    <row r="945" spans="2:12" hidden="1">
      <c r="B945" s="8"/>
      <c r="C945" s="12"/>
      <c r="D945" s="12"/>
      <c r="E945" s="12"/>
      <c r="F945" s="12"/>
      <c r="G945" s="12"/>
      <c r="H945" s="12"/>
      <c r="I945" s="12"/>
      <c r="J945" s="12"/>
      <c r="K945" s="12"/>
      <c r="L945" s="12"/>
    </row>
    <row r="946" spans="2:12" hidden="1">
      <c r="B946" s="8"/>
      <c r="C946" s="12"/>
      <c r="D946" s="12"/>
      <c r="E946" s="12"/>
      <c r="F946" s="12"/>
      <c r="G946" s="12"/>
      <c r="H946" s="12"/>
      <c r="I946" s="12"/>
      <c r="J946" s="12"/>
      <c r="K946" s="12"/>
      <c r="L946" s="12"/>
    </row>
    <row r="947" spans="2:12" hidden="1">
      <c r="B947" s="8"/>
      <c r="C947" s="12"/>
      <c r="D947" s="12"/>
      <c r="E947" s="12"/>
      <c r="F947" s="12"/>
      <c r="G947" s="12"/>
      <c r="H947" s="12"/>
      <c r="I947" s="12"/>
      <c r="J947" s="12"/>
      <c r="K947" s="12"/>
      <c r="L947" s="12"/>
    </row>
    <row r="948" spans="2:12" hidden="1">
      <c r="B948" s="8"/>
      <c r="C948" s="12"/>
      <c r="D948" s="12"/>
      <c r="E948" s="12"/>
      <c r="F948" s="12"/>
      <c r="G948" s="12"/>
      <c r="H948" s="12"/>
      <c r="I948" s="12"/>
      <c r="J948" s="12"/>
      <c r="K948" s="12"/>
      <c r="L948" s="12"/>
    </row>
    <row r="949" spans="2:12" hidden="1">
      <c r="B949" s="8"/>
      <c r="C949" s="12"/>
      <c r="D949" s="12"/>
      <c r="E949" s="12"/>
      <c r="F949" s="12"/>
      <c r="G949" s="12"/>
      <c r="H949" s="12"/>
      <c r="I949" s="12"/>
      <c r="J949" s="12"/>
      <c r="K949" s="12"/>
      <c r="L949" s="12"/>
    </row>
    <row r="950" spans="2:12" hidden="1">
      <c r="B950" s="8"/>
      <c r="C950" s="12"/>
      <c r="D950" s="12"/>
      <c r="E950" s="12"/>
      <c r="F950" s="12"/>
      <c r="G950" s="12"/>
      <c r="H950" s="12"/>
      <c r="I950" s="12"/>
      <c r="J950" s="12"/>
      <c r="K950" s="12"/>
      <c r="L950" s="12"/>
    </row>
    <row r="951" spans="2:12" hidden="1">
      <c r="B951" s="8"/>
      <c r="C951" s="12"/>
      <c r="D951" s="12"/>
      <c r="E951" s="12"/>
      <c r="F951" s="12"/>
      <c r="G951" s="12"/>
      <c r="H951" s="12"/>
      <c r="I951" s="12"/>
      <c r="J951" s="12"/>
      <c r="K951" s="12"/>
      <c r="L951" s="12"/>
    </row>
    <row r="952" spans="2:12" hidden="1">
      <c r="B952" s="8"/>
      <c r="C952" s="12"/>
      <c r="D952" s="12"/>
      <c r="E952" s="12"/>
      <c r="F952" s="12"/>
      <c r="G952" s="12"/>
      <c r="H952" s="12"/>
      <c r="I952" s="12"/>
      <c r="J952" s="12"/>
      <c r="K952" s="12"/>
      <c r="L952" s="12"/>
    </row>
    <row r="953" spans="2:12" hidden="1">
      <c r="B953" s="8"/>
      <c r="C953" s="12"/>
      <c r="D953" s="12"/>
      <c r="E953" s="12"/>
      <c r="F953" s="12"/>
      <c r="G953" s="12"/>
      <c r="H953" s="12"/>
      <c r="I953" s="12"/>
      <c r="J953" s="12"/>
      <c r="K953" s="12"/>
      <c r="L953" s="12"/>
    </row>
    <row r="954" spans="2:12" hidden="1">
      <c r="B954" s="8"/>
      <c r="C954" s="12"/>
      <c r="D954" s="12"/>
      <c r="E954" s="12"/>
      <c r="F954" s="12"/>
      <c r="G954" s="12"/>
      <c r="H954" s="12"/>
      <c r="I954" s="12"/>
      <c r="J954" s="12"/>
      <c r="K954" s="12"/>
      <c r="L954" s="12"/>
    </row>
    <row r="955" spans="2:12" hidden="1">
      <c r="B955" s="8"/>
      <c r="C955" s="12"/>
      <c r="D955" s="12"/>
      <c r="E955" s="12"/>
      <c r="F955" s="12"/>
      <c r="G955" s="12"/>
      <c r="H955" s="12"/>
      <c r="I955" s="12"/>
      <c r="J955" s="12"/>
      <c r="K955" s="12"/>
      <c r="L955" s="12"/>
    </row>
    <row r="956" spans="2:12" hidden="1">
      <c r="B956" s="8"/>
      <c r="C956" s="12"/>
      <c r="D956" s="12"/>
      <c r="E956" s="12"/>
      <c r="F956" s="12"/>
      <c r="G956" s="12"/>
      <c r="H956" s="12"/>
      <c r="I956" s="12"/>
      <c r="J956" s="12"/>
      <c r="K956" s="12"/>
      <c r="L956" s="12"/>
    </row>
    <row r="957" spans="2:12" hidden="1">
      <c r="B957" s="8"/>
      <c r="C957" s="12"/>
      <c r="D957" s="12"/>
      <c r="E957" s="12"/>
      <c r="F957" s="12"/>
      <c r="G957" s="12"/>
      <c r="H957" s="12"/>
      <c r="I957" s="12"/>
      <c r="J957" s="12"/>
      <c r="K957" s="12"/>
      <c r="L957" s="12"/>
    </row>
    <row r="958" spans="2:12" hidden="1">
      <c r="B958" s="8"/>
      <c r="C958" s="12"/>
      <c r="D958" s="12"/>
      <c r="E958" s="12"/>
      <c r="F958" s="12"/>
      <c r="G958" s="12"/>
      <c r="H958" s="12"/>
      <c r="I958" s="12"/>
      <c r="J958" s="12"/>
      <c r="K958" s="12"/>
      <c r="L958" s="12"/>
    </row>
    <row r="959" spans="2:12" hidden="1">
      <c r="B959" s="8"/>
      <c r="C959" s="12"/>
      <c r="D959" s="12"/>
      <c r="E959" s="12"/>
      <c r="F959" s="12"/>
      <c r="G959" s="12"/>
      <c r="H959" s="12"/>
      <c r="I959" s="12"/>
      <c r="J959" s="12"/>
      <c r="K959" s="12"/>
      <c r="L959" s="12"/>
    </row>
    <row r="960" spans="2:12" hidden="1">
      <c r="B960" s="8"/>
      <c r="C960" s="12"/>
      <c r="D960" s="12"/>
      <c r="E960" s="12"/>
      <c r="F960" s="12"/>
      <c r="G960" s="12"/>
      <c r="H960" s="12"/>
      <c r="I960" s="12"/>
      <c r="J960" s="12"/>
      <c r="K960" s="12"/>
      <c r="L960" s="12"/>
    </row>
    <row r="961" spans="2:12" hidden="1">
      <c r="B961" s="8"/>
      <c r="C961" s="12"/>
      <c r="D961" s="12"/>
      <c r="E961" s="12"/>
      <c r="F961" s="12"/>
      <c r="G961" s="12"/>
      <c r="H961" s="12"/>
      <c r="I961" s="12"/>
      <c r="J961" s="12"/>
      <c r="K961" s="12"/>
      <c r="L961" s="12"/>
    </row>
    <row r="962" spans="2:12" hidden="1">
      <c r="B962" s="8"/>
      <c r="C962" s="12"/>
      <c r="D962" s="12"/>
      <c r="E962" s="12"/>
      <c r="F962" s="12"/>
      <c r="G962" s="12"/>
      <c r="H962" s="12"/>
      <c r="I962" s="12"/>
      <c r="J962" s="12"/>
      <c r="K962" s="12"/>
      <c r="L962" s="12"/>
    </row>
    <row r="963" spans="2:12" hidden="1">
      <c r="B963" s="8"/>
      <c r="C963" s="12"/>
      <c r="D963" s="12"/>
      <c r="E963" s="12"/>
      <c r="F963" s="12"/>
      <c r="G963" s="12"/>
      <c r="H963" s="12"/>
      <c r="I963" s="12"/>
      <c r="J963" s="12"/>
      <c r="K963" s="12"/>
      <c r="L963" s="12"/>
    </row>
    <row r="964" spans="2:12" hidden="1">
      <c r="B964" s="8"/>
      <c r="C964" s="12"/>
      <c r="D964" s="12"/>
      <c r="E964" s="12"/>
      <c r="F964" s="12"/>
      <c r="G964" s="12"/>
      <c r="H964" s="12"/>
      <c r="I964" s="12"/>
      <c r="J964" s="12"/>
      <c r="K964" s="12"/>
      <c r="L964" s="12"/>
    </row>
    <row r="965" spans="2:12" hidden="1">
      <c r="B965" s="8"/>
      <c r="C965" s="12"/>
      <c r="D965" s="12"/>
      <c r="E965" s="12"/>
      <c r="F965" s="12"/>
      <c r="G965" s="12"/>
      <c r="H965" s="12"/>
      <c r="I965" s="12"/>
      <c r="J965" s="12"/>
      <c r="K965" s="12"/>
      <c r="L965" s="12"/>
    </row>
    <row r="966" spans="2:12" hidden="1">
      <c r="B966" s="8"/>
      <c r="C966" s="12"/>
      <c r="D966" s="12"/>
      <c r="E966" s="12"/>
      <c r="F966" s="12"/>
      <c r="G966" s="12"/>
      <c r="H966" s="12"/>
      <c r="I966" s="12"/>
      <c r="J966" s="12"/>
      <c r="K966" s="12"/>
      <c r="L966" s="12"/>
    </row>
    <row r="967" spans="2:12" hidden="1">
      <c r="B967" s="8"/>
      <c r="C967" s="12"/>
      <c r="D967" s="12"/>
      <c r="E967" s="12"/>
      <c r="F967" s="12"/>
      <c r="G967" s="12"/>
      <c r="H967" s="12"/>
      <c r="I967" s="12"/>
      <c r="J967" s="12"/>
      <c r="K967" s="12"/>
      <c r="L967" s="12"/>
    </row>
    <row r="968" spans="2:12" hidden="1">
      <c r="B968" s="8"/>
      <c r="C968" s="12"/>
      <c r="D968" s="12"/>
      <c r="E968" s="12"/>
      <c r="F968" s="12"/>
      <c r="G968" s="12"/>
      <c r="H968" s="12"/>
      <c r="I968" s="12"/>
      <c r="J968" s="12"/>
      <c r="K968" s="12"/>
      <c r="L968" s="12"/>
    </row>
    <row r="969" spans="2:12" hidden="1">
      <c r="B969" s="8"/>
      <c r="C969" s="12"/>
      <c r="D969" s="12"/>
      <c r="E969" s="12"/>
      <c r="F969" s="12"/>
      <c r="G969" s="12"/>
      <c r="H969" s="12"/>
      <c r="I969" s="12"/>
      <c r="J969" s="12"/>
      <c r="K969" s="12"/>
      <c r="L969" s="12"/>
    </row>
    <row r="970" spans="2:12" hidden="1">
      <c r="B970" s="8"/>
      <c r="C970" s="12"/>
      <c r="D970" s="12"/>
      <c r="E970" s="12"/>
      <c r="F970" s="12"/>
      <c r="G970" s="12"/>
      <c r="H970" s="12"/>
      <c r="I970" s="12"/>
      <c r="J970" s="12"/>
      <c r="K970" s="12"/>
      <c r="L970" s="12"/>
    </row>
    <row r="971" spans="2:12" hidden="1">
      <c r="B971" s="8"/>
      <c r="C971" s="12"/>
      <c r="D971" s="12"/>
      <c r="E971" s="12"/>
      <c r="F971" s="12"/>
      <c r="G971" s="12"/>
      <c r="H971" s="12"/>
      <c r="I971" s="12"/>
      <c r="J971" s="12"/>
      <c r="K971" s="12"/>
      <c r="L971" s="12"/>
    </row>
    <row r="972" spans="2:12" hidden="1">
      <c r="B972" s="8"/>
      <c r="C972" s="12"/>
      <c r="D972" s="12"/>
      <c r="E972" s="12"/>
      <c r="F972" s="12"/>
      <c r="G972" s="12"/>
      <c r="H972" s="12"/>
      <c r="I972" s="12"/>
      <c r="J972" s="12"/>
      <c r="K972" s="12"/>
      <c r="L972" s="12"/>
    </row>
    <row r="973" spans="2:12" hidden="1">
      <c r="B973" s="8"/>
      <c r="C973" s="12"/>
      <c r="D973" s="12"/>
      <c r="E973" s="12"/>
      <c r="F973" s="12"/>
      <c r="G973" s="12"/>
      <c r="H973" s="12"/>
      <c r="I973" s="12"/>
      <c r="J973" s="12"/>
      <c r="K973" s="12"/>
      <c r="L973" s="12"/>
    </row>
    <row r="974" spans="2:12" hidden="1">
      <c r="B974" s="8"/>
      <c r="C974" s="12"/>
      <c r="D974" s="12"/>
      <c r="E974" s="12"/>
      <c r="F974" s="12"/>
      <c r="G974" s="12"/>
      <c r="H974" s="12"/>
      <c r="I974" s="12"/>
      <c r="J974" s="12"/>
      <c r="K974" s="12"/>
      <c r="L974" s="12"/>
    </row>
    <row r="975" spans="2:12" hidden="1">
      <c r="B975" s="8"/>
      <c r="C975" s="12"/>
      <c r="D975" s="12"/>
      <c r="E975" s="12"/>
      <c r="F975" s="12"/>
      <c r="G975" s="12"/>
      <c r="H975" s="12"/>
      <c r="I975" s="12"/>
      <c r="J975" s="12"/>
      <c r="K975" s="12"/>
      <c r="L975" s="12"/>
    </row>
    <row r="976" spans="2:12" hidden="1">
      <c r="B976" s="8"/>
      <c r="C976" s="12"/>
      <c r="D976" s="12"/>
      <c r="E976" s="12"/>
      <c r="F976" s="12"/>
      <c r="G976" s="12"/>
      <c r="H976" s="12"/>
      <c r="I976" s="12"/>
      <c r="J976" s="12"/>
      <c r="K976" s="12"/>
      <c r="L976" s="12"/>
    </row>
    <row r="977" spans="2:12" hidden="1">
      <c r="B977" s="8"/>
      <c r="C977" s="12"/>
      <c r="D977" s="12"/>
      <c r="E977" s="12"/>
      <c r="F977" s="12"/>
      <c r="G977" s="12"/>
      <c r="H977" s="12"/>
      <c r="I977" s="12"/>
      <c r="J977" s="12"/>
      <c r="K977" s="12"/>
      <c r="L977" s="12"/>
    </row>
    <row r="978" spans="2:12" hidden="1">
      <c r="B978" s="8"/>
      <c r="C978" s="12"/>
      <c r="D978" s="12"/>
      <c r="E978" s="12"/>
      <c r="F978" s="12"/>
      <c r="G978" s="12"/>
      <c r="H978" s="12"/>
      <c r="I978" s="12"/>
      <c r="J978" s="12"/>
      <c r="K978" s="12"/>
      <c r="L978" s="12"/>
    </row>
    <row r="979" spans="2:12" hidden="1">
      <c r="B979" s="8"/>
      <c r="C979" s="12"/>
      <c r="D979" s="12"/>
      <c r="E979" s="12"/>
      <c r="F979" s="12"/>
      <c r="G979" s="12"/>
      <c r="H979" s="12"/>
      <c r="I979" s="12"/>
      <c r="J979" s="12"/>
      <c r="K979" s="12"/>
      <c r="L979" s="12"/>
    </row>
    <row r="980" spans="2:12" hidden="1">
      <c r="B980" s="8"/>
      <c r="C980" s="12"/>
      <c r="D980" s="12"/>
      <c r="E980" s="12"/>
      <c r="F980" s="12"/>
      <c r="G980" s="12"/>
      <c r="H980" s="12"/>
      <c r="I980" s="12"/>
      <c r="J980" s="12"/>
      <c r="K980" s="12"/>
      <c r="L980" s="12"/>
    </row>
    <row r="981" spans="2:12" hidden="1">
      <c r="B981" s="8"/>
      <c r="C981" s="12"/>
      <c r="D981" s="12"/>
      <c r="E981" s="12"/>
      <c r="F981" s="12"/>
      <c r="G981" s="12"/>
      <c r="H981" s="12"/>
      <c r="I981" s="12"/>
      <c r="J981" s="12"/>
      <c r="K981" s="12"/>
      <c r="L981" s="12"/>
    </row>
    <row r="982" spans="2:12" hidden="1">
      <c r="B982" s="8"/>
      <c r="C982" s="12"/>
      <c r="D982" s="12"/>
      <c r="E982" s="12"/>
      <c r="F982" s="12"/>
      <c r="G982" s="12"/>
      <c r="H982" s="12"/>
      <c r="I982" s="12"/>
      <c r="J982" s="12"/>
      <c r="K982" s="12"/>
      <c r="L982" s="12"/>
    </row>
    <row r="983" spans="2:12" hidden="1">
      <c r="B983" s="8"/>
      <c r="C983" s="12"/>
      <c r="D983" s="12"/>
      <c r="E983" s="12"/>
      <c r="F983" s="12"/>
      <c r="G983" s="12"/>
      <c r="H983" s="12"/>
      <c r="I983" s="12"/>
      <c r="J983" s="12"/>
      <c r="K983" s="12"/>
      <c r="L983" s="12"/>
    </row>
    <row r="984" spans="2:12" hidden="1">
      <c r="B984" s="8"/>
      <c r="C984" s="12"/>
      <c r="D984" s="12"/>
      <c r="E984" s="12"/>
      <c r="F984" s="12"/>
      <c r="G984" s="12"/>
      <c r="H984" s="12"/>
      <c r="I984" s="12"/>
      <c r="J984" s="12"/>
      <c r="K984" s="12"/>
      <c r="L984" s="12"/>
    </row>
    <row r="985" spans="2:12" hidden="1">
      <c r="B985" s="8"/>
      <c r="C985" s="12"/>
      <c r="D985" s="12"/>
      <c r="E985" s="12"/>
      <c r="F985" s="12"/>
      <c r="G985" s="12"/>
      <c r="H985" s="12"/>
      <c r="I985" s="12"/>
      <c r="J985" s="12"/>
      <c r="K985" s="12"/>
      <c r="L985" s="12"/>
    </row>
    <row r="986" spans="2:12" hidden="1">
      <c r="B986" s="8"/>
      <c r="C986" s="12"/>
      <c r="D986" s="12"/>
      <c r="E986" s="12"/>
      <c r="F986" s="12"/>
      <c r="G986" s="12"/>
      <c r="H986" s="12"/>
      <c r="I986" s="12"/>
      <c r="J986" s="12"/>
      <c r="K986" s="12"/>
      <c r="L986" s="12"/>
    </row>
    <row r="987" spans="2:12" hidden="1">
      <c r="B987" s="8"/>
      <c r="C987" s="12"/>
      <c r="D987" s="12"/>
      <c r="E987" s="12"/>
      <c r="F987" s="12"/>
      <c r="G987" s="12"/>
      <c r="H987" s="12"/>
      <c r="I987" s="12"/>
      <c r="J987" s="12"/>
      <c r="K987" s="12"/>
      <c r="L987" s="12"/>
    </row>
    <row r="988" spans="2:12" hidden="1">
      <c r="B988" s="8"/>
      <c r="C988" s="12"/>
      <c r="D988" s="12"/>
      <c r="E988" s="12"/>
      <c r="F988" s="12"/>
      <c r="G988" s="12"/>
      <c r="H988" s="12"/>
      <c r="I988" s="12"/>
      <c r="J988" s="12"/>
      <c r="K988" s="12"/>
      <c r="L988" s="12"/>
    </row>
    <row r="989" spans="2:12" hidden="1">
      <c r="B989" s="8"/>
      <c r="C989" s="12"/>
      <c r="D989" s="12"/>
      <c r="E989" s="12"/>
      <c r="F989" s="12"/>
      <c r="G989" s="12"/>
      <c r="H989" s="12"/>
      <c r="I989" s="12"/>
      <c r="J989" s="12"/>
      <c r="K989" s="12"/>
      <c r="L989" s="12"/>
    </row>
    <row r="990" spans="2:12" hidden="1">
      <c r="B990" s="8"/>
      <c r="C990" s="12"/>
      <c r="D990" s="12"/>
      <c r="E990" s="12"/>
      <c r="F990" s="12"/>
      <c r="G990" s="12"/>
      <c r="H990" s="12"/>
      <c r="I990" s="12"/>
      <c r="J990" s="12"/>
      <c r="K990" s="12"/>
      <c r="L990" s="12"/>
    </row>
    <row r="991" spans="2:12" hidden="1">
      <c r="B991" s="8"/>
      <c r="C991" s="12"/>
      <c r="D991" s="12"/>
      <c r="E991" s="12"/>
      <c r="F991" s="12"/>
      <c r="G991" s="12"/>
      <c r="H991" s="12"/>
      <c r="I991" s="12"/>
      <c r="J991" s="12"/>
      <c r="K991" s="12"/>
      <c r="L991" s="12"/>
    </row>
    <row r="992" spans="2:12" hidden="1">
      <c r="B992" s="8"/>
      <c r="C992" s="12"/>
      <c r="D992" s="12"/>
      <c r="E992" s="12"/>
      <c r="F992" s="12"/>
      <c r="G992" s="12"/>
      <c r="H992" s="12"/>
      <c r="I992" s="12"/>
      <c r="J992" s="12"/>
      <c r="K992" s="12"/>
      <c r="L992" s="12"/>
    </row>
    <row r="993" spans="2:12" hidden="1">
      <c r="B993" s="8"/>
      <c r="C993" s="12"/>
      <c r="D993" s="12"/>
      <c r="E993" s="12"/>
      <c r="F993" s="12"/>
      <c r="G993" s="12"/>
      <c r="H993" s="12"/>
      <c r="I993" s="12"/>
      <c r="J993" s="12"/>
      <c r="K993" s="12"/>
      <c r="L993" s="12"/>
    </row>
    <row r="994" spans="2:12" hidden="1">
      <c r="B994" s="8"/>
      <c r="C994" s="12"/>
      <c r="D994" s="12"/>
      <c r="E994" s="12"/>
      <c r="F994" s="12"/>
      <c r="G994" s="12"/>
      <c r="H994" s="12"/>
      <c r="I994" s="12"/>
      <c r="J994" s="12"/>
      <c r="K994" s="12"/>
      <c r="L994" s="12"/>
    </row>
    <row r="995" spans="2:12" hidden="1">
      <c r="B995" s="8"/>
      <c r="C995" s="12"/>
      <c r="D995" s="12"/>
      <c r="E995" s="12"/>
      <c r="F995" s="12"/>
      <c r="G995" s="12"/>
      <c r="H995" s="12"/>
      <c r="I995" s="12"/>
      <c r="J995" s="12"/>
      <c r="K995" s="12"/>
      <c r="L995" s="12"/>
    </row>
    <row r="996" spans="2:12" hidden="1">
      <c r="B996" s="8"/>
      <c r="C996" s="12"/>
      <c r="D996" s="12"/>
      <c r="E996" s="12"/>
      <c r="F996" s="12"/>
      <c r="G996" s="12"/>
      <c r="H996" s="12"/>
      <c r="I996" s="12"/>
      <c r="J996" s="12"/>
      <c r="K996" s="12"/>
      <c r="L996" s="12"/>
    </row>
    <row r="997" spans="2:12" hidden="1">
      <c r="B997" s="8"/>
      <c r="C997" s="12"/>
      <c r="D997" s="12"/>
      <c r="E997" s="12"/>
      <c r="F997" s="12"/>
      <c r="G997" s="12"/>
      <c r="H997" s="12"/>
      <c r="I997" s="12"/>
      <c r="J997" s="12"/>
      <c r="K997" s="12"/>
      <c r="L997" s="12"/>
    </row>
    <row r="998" spans="2:12" hidden="1">
      <c r="B998" s="8"/>
      <c r="C998" s="12"/>
      <c r="D998" s="12"/>
      <c r="E998" s="12"/>
      <c r="F998" s="12"/>
      <c r="G998" s="12"/>
      <c r="H998" s="12"/>
      <c r="I998" s="12"/>
      <c r="J998" s="12"/>
      <c r="K998" s="12"/>
      <c r="L998" s="12"/>
    </row>
    <row r="999" spans="2:12" hidden="1">
      <c r="B999" s="8"/>
      <c r="C999" s="12"/>
      <c r="D999" s="12"/>
      <c r="E999" s="12"/>
      <c r="F999" s="12"/>
      <c r="G999" s="12"/>
      <c r="H999" s="12"/>
      <c r="I999" s="12"/>
      <c r="J999" s="12"/>
      <c r="K999" s="12"/>
      <c r="L999" s="12"/>
    </row>
    <row r="1000" spans="2:12" hidden="1">
      <c r="B1000" s="8"/>
      <c r="C1000" s="12"/>
      <c r="D1000" s="12"/>
      <c r="E1000" s="12"/>
      <c r="F1000" s="12"/>
      <c r="G1000" s="12"/>
      <c r="H1000" s="12"/>
      <c r="I1000" s="12"/>
      <c r="J1000" s="12"/>
      <c r="K1000" s="12"/>
      <c r="L1000" s="12"/>
    </row>
    <row r="1001" spans="2:12" hidden="1">
      <c r="B1001" s="8"/>
      <c r="C1001" s="12"/>
      <c r="D1001" s="12"/>
      <c r="E1001" s="12"/>
      <c r="F1001" s="12"/>
      <c r="G1001" s="12"/>
      <c r="H1001" s="12"/>
      <c r="I1001" s="12"/>
      <c r="J1001" s="12"/>
      <c r="K1001" s="12"/>
      <c r="L1001" s="12"/>
    </row>
    <row r="1002" spans="2:12" hidden="1">
      <c r="B1002" s="8"/>
      <c r="C1002" s="12"/>
      <c r="D1002" s="12"/>
      <c r="E1002" s="12"/>
      <c r="F1002" s="12"/>
      <c r="G1002" s="12"/>
      <c r="H1002" s="12"/>
      <c r="I1002" s="12"/>
      <c r="J1002" s="12"/>
      <c r="K1002" s="12"/>
      <c r="L1002" s="12"/>
    </row>
    <row r="1003" spans="2:12" hidden="1">
      <c r="B1003" s="8"/>
      <c r="C1003" s="12"/>
      <c r="D1003" s="12"/>
      <c r="E1003" s="12"/>
      <c r="F1003" s="12"/>
      <c r="G1003" s="12"/>
      <c r="H1003" s="12"/>
      <c r="I1003" s="12"/>
      <c r="J1003" s="12"/>
      <c r="K1003" s="12"/>
      <c r="L1003" s="12"/>
    </row>
    <row r="1004" spans="2:12" hidden="1">
      <c r="B1004" s="8"/>
      <c r="C1004" s="12"/>
      <c r="D1004" s="12"/>
      <c r="E1004" s="12"/>
      <c r="F1004" s="12"/>
      <c r="G1004" s="12"/>
      <c r="H1004" s="12"/>
      <c r="I1004" s="12"/>
      <c r="J1004" s="12"/>
      <c r="K1004" s="12"/>
      <c r="L1004" s="12"/>
    </row>
    <row r="1005" spans="2:12" hidden="1">
      <c r="B1005" s="8"/>
      <c r="C1005" s="12"/>
      <c r="D1005" s="12"/>
      <c r="E1005" s="12"/>
      <c r="F1005" s="12"/>
      <c r="G1005" s="12"/>
      <c r="H1005" s="12"/>
      <c r="I1005" s="12"/>
      <c r="J1005" s="12"/>
      <c r="K1005" s="12"/>
      <c r="L1005" s="12"/>
    </row>
    <row r="1006" spans="2:12" hidden="1">
      <c r="B1006" s="8"/>
      <c r="C1006" s="12"/>
      <c r="D1006" s="12"/>
      <c r="E1006" s="12"/>
      <c r="F1006" s="12"/>
      <c r="G1006" s="12"/>
      <c r="H1006" s="12"/>
      <c r="I1006" s="12"/>
      <c r="J1006" s="12"/>
      <c r="K1006" s="12"/>
      <c r="L1006" s="12"/>
    </row>
    <row r="1007" spans="2:12" hidden="1">
      <c r="B1007" s="8"/>
      <c r="C1007" s="12"/>
      <c r="D1007" s="12"/>
      <c r="E1007" s="12"/>
      <c r="F1007" s="12"/>
      <c r="G1007" s="12"/>
      <c r="H1007" s="12"/>
      <c r="I1007" s="12"/>
      <c r="J1007" s="12"/>
      <c r="K1007" s="12"/>
      <c r="L1007" s="12"/>
    </row>
    <row r="1008" spans="2:12" hidden="1">
      <c r="B1008" s="8"/>
      <c r="C1008" s="12"/>
      <c r="D1008" s="12"/>
      <c r="E1008" s="12"/>
      <c r="F1008" s="12"/>
      <c r="G1008" s="12"/>
      <c r="H1008" s="12"/>
      <c r="I1008" s="12"/>
      <c r="J1008" s="12"/>
      <c r="K1008" s="12"/>
      <c r="L1008" s="12"/>
    </row>
    <row r="1009" spans="2:12" hidden="1">
      <c r="B1009" s="8"/>
      <c r="C1009" s="12"/>
      <c r="D1009" s="12"/>
      <c r="E1009" s="12"/>
      <c r="F1009" s="12"/>
      <c r="G1009" s="12"/>
      <c r="H1009" s="12"/>
      <c r="I1009" s="12"/>
      <c r="J1009" s="12"/>
      <c r="K1009" s="12"/>
      <c r="L1009" s="12"/>
    </row>
    <row r="1010" spans="2:12" hidden="1">
      <c r="B1010" s="8"/>
      <c r="C1010" s="12"/>
      <c r="D1010" s="12"/>
      <c r="E1010" s="12"/>
      <c r="F1010" s="12"/>
      <c r="G1010" s="12"/>
      <c r="H1010" s="12"/>
      <c r="I1010" s="12"/>
      <c r="J1010" s="12"/>
      <c r="K1010" s="12"/>
      <c r="L1010" s="12"/>
    </row>
    <row r="1011" spans="2:12" hidden="1">
      <c r="B1011" s="8"/>
      <c r="C1011" s="12"/>
      <c r="D1011" s="12"/>
      <c r="E1011" s="12"/>
      <c r="F1011" s="12"/>
      <c r="G1011" s="12"/>
      <c r="H1011" s="12"/>
      <c r="I1011" s="12"/>
      <c r="J1011" s="12"/>
      <c r="K1011" s="12"/>
      <c r="L1011" s="12"/>
    </row>
    <row r="1012" spans="2:12" hidden="1">
      <c r="B1012" s="8"/>
      <c r="C1012" s="12"/>
      <c r="D1012" s="12"/>
      <c r="E1012" s="12"/>
      <c r="F1012" s="12"/>
      <c r="G1012" s="12"/>
      <c r="H1012" s="12"/>
      <c r="I1012" s="12"/>
      <c r="J1012" s="12"/>
      <c r="K1012" s="12"/>
      <c r="L1012" s="12"/>
    </row>
    <row r="1013" spans="2:12" hidden="1">
      <c r="B1013" s="8"/>
      <c r="C1013" s="12"/>
      <c r="D1013" s="12"/>
      <c r="E1013" s="12"/>
      <c r="F1013" s="12"/>
      <c r="G1013" s="12"/>
      <c r="H1013" s="12"/>
      <c r="I1013" s="12"/>
      <c r="J1013" s="12"/>
      <c r="K1013" s="12"/>
      <c r="L1013" s="12"/>
    </row>
    <row r="1014" spans="2:12" hidden="1">
      <c r="B1014" s="8"/>
      <c r="C1014" s="12"/>
      <c r="D1014" s="12"/>
      <c r="E1014" s="12"/>
      <c r="F1014" s="12"/>
      <c r="G1014" s="12"/>
      <c r="H1014" s="12"/>
      <c r="I1014" s="12"/>
      <c r="J1014" s="12"/>
      <c r="K1014" s="12"/>
      <c r="L1014" s="12"/>
    </row>
    <row r="1015" spans="2:12" hidden="1">
      <c r="B1015" s="8"/>
      <c r="C1015" s="12"/>
      <c r="D1015" s="12"/>
      <c r="E1015" s="12"/>
      <c r="F1015" s="12"/>
      <c r="G1015" s="12"/>
      <c r="H1015" s="12"/>
      <c r="I1015" s="12"/>
      <c r="J1015" s="12"/>
      <c r="K1015" s="12"/>
      <c r="L1015" s="12"/>
    </row>
    <row r="1016" spans="2:12" hidden="1">
      <c r="B1016" s="8"/>
      <c r="C1016" s="12"/>
      <c r="D1016" s="12"/>
      <c r="E1016" s="12"/>
      <c r="F1016" s="12"/>
      <c r="G1016" s="12"/>
      <c r="H1016" s="12"/>
      <c r="I1016" s="12"/>
      <c r="J1016" s="12"/>
      <c r="K1016" s="12"/>
      <c r="L1016" s="12"/>
    </row>
    <row r="1017" spans="2:12" hidden="1">
      <c r="B1017" s="8"/>
      <c r="C1017" s="12"/>
      <c r="D1017" s="12"/>
      <c r="E1017" s="12"/>
      <c r="F1017" s="12"/>
      <c r="G1017" s="12"/>
      <c r="H1017" s="12"/>
      <c r="I1017" s="12"/>
      <c r="J1017" s="12"/>
      <c r="K1017" s="12"/>
      <c r="L1017" s="12"/>
    </row>
    <row r="1018" spans="2:12" hidden="1">
      <c r="B1018" s="8"/>
      <c r="C1018" s="12"/>
      <c r="D1018" s="12"/>
      <c r="E1018" s="12"/>
      <c r="F1018" s="12"/>
      <c r="G1018" s="12"/>
      <c r="H1018" s="12"/>
      <c r="I1018" s="12"/>
      <c r="J1018" s="12"/>
      <c r="K1018" s="12"/>
      <c r="L1018" s="12"/>
    </row>
    <row r="1019" spans="2:12" hidden="1">
      <c r="B1019" s="8"/>
      <c r="C1019" s="12"/>
      <c r="D1019" s="12"/>
      <c r="E1019" s="12"/>
      <c r="F1019" s="12"/>
      <c r="G1019" s="12"/>
      <c r="H1019" s="12"/>
      <c r="I1019" s="12"/>
      <c r="J1019" s="12"/>
      <c r="K1019" s="12"/>
      <c r="L1019" s="12"/>
    </row>
    <row r="1020" spans="2:12" hidden="1">
      <c r="B1020" s="8"/>
      <c r="C1020" s="12"/>
      <c r="D1020" s="12"/>
      <c r="E1020" s="12"/>
      <c r="F1020" s="12"/>
      <c r="G1020" s="12"/>
      <c r="H1020" s="12"/>
      <c r="I1020" s="12"/>
      <c r="J1020" s="12"/>
      <c r="K1020" s="12"/>
      <c r="L1020" s="12"/>
    </row>
    <row r="1021" spans="2:12" hidden="1">
      <c r="B1021" s="8"/>
      <c r="C1021" s="12"/>
      <c r="D1021" s="12"/>
      <c r="E1021" s="12"/>
      <c r="F1021" s="12"/>
      <c r="G1021" s="12"/>
      <c r="H1021" s="12"/>
      <c r="I1021" s="12"/>
      <c r="J1021" s="12"/>
      <c r="K1021" s="12"/>
      <c r="L1021" s="12"/>
    </row>
    <row r="1022" spans="2:12" hidden="1">
      <c r="B1022" s="8"/>
      <c r="C1022" s="12"/>
      <c r="D1022" s="12"/>
      <c r="E1022" s="12"/>
      <c r="F1022" s="12"/>
      <c r="G1022" s="12"/>
      <c r="H1022" s="12"/>
      <c r="I1022" s="12"/>
      <c r="J1022" s="12"/>
      <c r="K1022" s="12"/>
      <c r="L1022" s="12"/>
    </row>
    <row r="1023" spans="2:12" hidden="1">
      <c r="B1023" s="8"/>
      <c r="C1023" s="12"/>
      <c r="D1023" s="12"/>
      <c r="E1023" s="12"/>
      <c r="F1023" s="12"/>
      <c r="G1023" s="12"/>
      <c r="H1023" s="12"/>
      <c r="I1023" s="12"/>
      <c r="J1023" s="12"/>
      <c r="K1023" s="12"/>
      <c r="L1023" s="12"/>
    </row>
    <row r="1024" spans="2:12" hidden="1">
      <c r="B1024" s="8"/>
      <c r="C1024" s="12"/>
      <c r="D1024" s="12"/>
      <c r="E1024" s="12"/>
      <c r="F1024" s="12"/>
      <c r="G1024" s="12"/>
      <c r="H1024" s="12"/>
      <c r="I1024" s="12"/>
      <c r="J1024" s="12"/>
      <c r="K1024" s="12"/>
      <c r="L1024" s="12"/>
    </row>
    <row r="1025" spans="2:12" hidden="1">
      <c r="B1025" s="8"/>
      <c r="C1025" s="12"/>
      <c r="D1025" s="12"/>
      <c r="E1025" s="12"/>
      <c r="F1025" s="12"/>
      <c r="G1025" s="12"/>
      <c r="H1025" s="12"/>
      <c r="I1025" s="12"/>
      <c r="J1025" s="12"/>
      <c r="K1025" s="12"/>
      <c r="L1025" s="12"/>
    </row>
    <row r="1026" spans="2:12" hidden="1">
      <c r="B1026" s="8"/>
      <c r="C1026" s="12"/>
      <c r="D1026" s="12"/>
      <c r="E1026" s="12"/>
      <c r="F1026" s="12"/>
      <c r="G1026" s="12"/>
      <c r="H1026" s="12"/>
      <c r="I1026" s="12"/>
      <c r="J1026" s="12"/>
      <c r="K1026" s="12"/>
      <c r="L1026" s="12"/>
    </row>
    <row r="1027" spans="2:12" hidden="1">
      <c r="B1027" s="8"/>
      <c r="C1027" s="12"/>
      <c r="D1027" s="12"/>
      <c r="E1027" s="12"/>
      <c r="F1027" s="12"/>
      <c r="G1027" s="12"/>
      <c r="H1027" s="12"/>
      <c r="I1027" s="12"/>
      <c r="J1027" s="12"/>
      <c r="K1027" s="12"/>
      <c r="L1027" s="12"/>
    </row>
    <row r="1028" spans="2:12" hidden="1">
      <c r="B1028" s="8"/>
      <c r="C1028" s="12"/>
      <c r="D1028" s="12"/>
      <c r="E1028" s="12"/>
      <c r="F1028" s="12"/>
      <c r="G1028" s="12"/>
      <c r="H1028" s="12"/>
      <c r="I1028" s="12"/>
      <c r="J1028" s="12"/>
      <c r="K1028" s="12"/>
      <c r="L1028" s="12"/>
    </row>
    <row r="1029" spans="2:12" hidden="1">
      <c r="B1029" s="8"/>
      <c r="C1029" s="12"/>
      <c r="D1029" s="12"/>
      <c r="E1029" s="12"/>
      <c r="F1029" s="12"/>
      <c r="G1029" s="12"/>
      <c r="H1029" s="12"/>
      <c r="I1029" s="12"/>
      <c r="J1029" s="12"/>
      <c r="K1029" s="12"/>
      <c r="L1029" s="12"/>
    </row>
    <row r="1030" spans="2:12" hidden="1">
      <c r="B1030" s="8"/>
      <c r="C1030" s="12"/>
      <c r="D1030" s="12"/>
      <c r="E1030" s="12"/>
      <c r="F1030" s="12"/>
      <c r="G1030" s="12"/>
      <c r="H1030" s="12"/>
      <c r="I1030" s="12"/>
      <c r="J1030" s="12"/>
      <c r="K1030" s="12"/>
      <c r="L1030" s="12"/>
    </row>
    <row r="1031" spans="2:12" hidden="1">
      <c r="B1031" s="8"/>
      <c r="C1031" s="12"/>
      <c r="D1031" s="12"/>
      <c r="E1031" s="12"/>
      <c r="F1031" s="12"/>
      <c r="G1031" s="12"/>
      <c r="H1031" s="12"/>
      <c r="I1031" s="12"/>
      <c r="J1031" s="12"/>
      <c r="K1031" s="12"/>
      <c r="L1031" s="12"/>
    </row>
    <row r="1032" spans="2:12" hidden="1">
      <c r="B1032" s="8"/>
      <c r="C1032" s="12"/>
      <c r="D1032" s="12"/>
      <c r="E1032" s="12"/>
      <c r="F1032" s="12"/>
      <c r="G1032" s="12"/>
      <c r="H1032" s="12"/>
      <c r="I1032" s="12"/>
      <c r="J1032" s="12"/>
      <c r="K1032" s="12"/>
      <c r="L1032" s="12"/>
    </row>
    <row r="1033" spans="2:12" hidden="1">
      <c r="B1033" s="8"/>
      <c r="C1033" s="12"/>
      <c r="D1033" s="12"/>
      <c r="E1033" s="12"/>
      <c r="F1033" s="12"/>
      <c r="G1033" s="12"/>
      <c r="H1033" s="12"/>
      <c r="I1033" s="12"/>
      <c r="J1033" s="12"/>
      <c r="K1033" s="12"/>
      <c r="L1033" s="12"/>
    </row>
    <row r="1034" spans="2:12" hidden="1">
      <c r="B1034" s="8"/>
      <c r="C1034" s="12"/>
      <c r="D1034" s="12"/>
      <c r="E1034" s="12"/>
      <c r="F1034" s="12"/>
      <c r="G1034" s="12"/>
      <c r="H1034" s="12"/>
      <c r="I1034" s="12"/>
      <c r="J1034" s="12"/>
      <c r="K1034" s="12"/>
      <c r="L1034" s="12"/>
    </row>
    <row r="1035" spans="2:12" hidden="1">
      <c r="B1035" s="8"/>
      <c r="C1035" s="12"/>
      <c r="D1035" s="12"/>
      <c r="E1035" s="12"/>
      <c r="F1035" s="12"/>
      <c r="G1035" s="12"/>
      <c r="H1035" s="12"/>
      <c r="I1035" s="12"/>
      <c r="J1035" s="12"/>
      <c r="K1035" s="12"/>
      <c r="L1035" s="12"/>
    </row>
    <row r="1036" spans="2:12" hidden="1">
      <c r="B1036" s="8"/>
      <c r="C1036" s="12"/>
      <c r="D1036" s="12"/>
      <c r="E1036" s="12"/>
      <c r="F1036" s="12"/>
      <c r="G1036" s="12"/>
      <c r="H1036" s="12"/>
      <c r="I1036" s="12"/>
      <c r="J1036" s="12"/>
      <c r="K1036" s="12"/>
      <c r="L1036" s="12"/>
    </row>
    <row r="1037" spans="2:12" hidden="1">
      <c r="B1037" s="8"/>
      <c r="C1037" s="12"/>
      <c r="D1037" s="12"/>
      <c r="E1037" s="12"/>
      <c r="F1037" s="12"/>
      <c r="G1037" s="12"/>
      <c r="H1037" s="12"/>
      <c r="I1037" s="12"/>
      <c r="J1037" s="12"/>
      <c r="K1037" s="12"/>
      <c r="L1037" s="12"/>
    </row>
    <row r="1038" spans="2:12" hidden="1">
      <c r="B1038" s="8"/>
      <c r="C1038" s="12"/>
      <c r="D1038" s="12"/>
      <c r="E1038" s="12"/>
      <c r="F1038" s="12"/>
      <c r="G1038" s="12"/>
      <c r="H1038" s="12"/>
      <c r="I1038" s="12"/>
      <c r="J1038" s="12"/>
      <c r="K1038" s="12"/>
      <c r="L1038" s="12"/>
    </row>
    <row r="1039" spans="2:12" hidden="1">
      <c r="B1039" s="8"/>
      <c r="C1039" s="12"/>
      <c r="D1039" s="12"/>
      <c r="E1039" s="12"/>
      <c r="F1039" s="12"/>
      <c r="G1039" s="12"/>
      <c r="H1039" s="12"/>
      <c r="I1039" s="12"/>
      <c r="J1039" s="12"/>
      <c r="K1039" s="12"/>
      <c r="L1039" s="12"/>
    </row>
    <row r="1040" spans="2:12" hidden="1">
      <c r="B1040" s="8"/>
      <c r="C1040" s="12"/>
      <c r="D1040" s="12"/>
      <c r="E1040" s="12"/>
      <c r="F1040" s="12"/>
      <c r="G1040" s="12"/>
      <c r="H1040" s="12"/>
      <c r="I1040" s="12"/>
      <c r="J1040" s="12"/>
      <c r="K1040" s="12"/>
      <c r="L1040" s="12"/>
    </row>
    <row r="1041" spans="2:12" hidden="1">
      <c r="B1041" s="8"/>
      <c r="C1041" s="12"/>
      <c r="D1041" s="12"/>
      <c r="E1041" s="12"/>
      <c r="F1041" s="12"/>
      <c r="G1041" s="12"/>
      <c r="H1041" s="12"/>
      <c r="I1041" s="12"/>
      <c r="J1041" s="12"/>
      <c r="K1041" s="12"/>
      <c r="L1041" s="12"/>
    </row>
    <row r="1042" spans="2:12" hidden="1">
      <c r="B1042" s="8"/>
      <c r="C1042" s="12"/>
      <c r="D1042" s="12"/>
      <c r="E1042" s="12"/>
      <c r="F1042" s="12"/>
      <c r="G1042" s="12"/>
      <c r="H1042" s="12"/>
      <c r="I1042" s="12"/>
      <c r="J1042" s="12"/>
      <c r="K1042" s="12"/>
      <c r="L1042" s="12"/>
    </row>
    <row r="1043" spans="2:12" hidden="1">
      <c r="B1043" s="8"/>
      <c r="C1043" s="12"/>
      <c r="D1043" s="12"/>
      <c r="E1043" s="12"/>
      <c r="F1043" s="12"/>
      <c r="G1043" s="12"/>
      <c r="H1043" s="12"/>
      <c r="I1043" s="12"/>
      <c r="J1043" s="12"/>
      <c r="K1043" s="12"/>
      <c r="L1043" s="12"/>
    </row>
    <row r="1044" spans="2:12" hidden="1">
      <c r="B1044" s="8"/>
      <c r="C1044" s="12"/>
      <c r="D1044" s="12"/>
      <c r="E1044" s="12"/>
      <c r="F1044" s="12"/>
      <c r="G1044" s="12"/>
      <c r="H1044" s="12"/>
      <c r="I1044" s="12"/>
      <c r="J1044" s="12"/>
      <c r="K1044" s="12"/>
      <c r="L1044" s="12"/>
    </row>
    <row r="1045" spans="2:12" hidden="1">
      <c r="B1045" s="8"/>
      <c r="C1045" s="12"/>
      <c r="D1045" s="12"/>
      <c r="E1045" s="12"/>
      <c r="F1045" s="12"/>
      <c r="G1045" s="12"/>
      <c r="H1045" s="12"/>
      <c r="I1045" s="12"/>
      <c r="J1045" s="12"/>
      <c r="K1045" s="12"/>
      <c r="L1045" s="12"/>
    </row>
    <row r="1046" spans="2:12" hidden="1">
      <c r="B1046" s="8"/>
      <c r="C1046" s="12"/>
      <c r="D1046" s="12"/>
      <c r="E1046" s="12"/>
      <c r="F1046" s="12"/>
      <c r="G1046" s="12"/>
      <c r="H1046" s="12"/>
      <c r="I1046" s="12"/>
      <c r="J1046" s="12"/>
      <c r="K1046" s="12"/>
      <c r="L1046" s="12"/>
    </row>
    <row r="1047" spans="2:12" hidden="1">
      <c r="B1047" s="8"/>
      <c r="C1047" s="12"/>
      <c r="D1047" s="12"/>
      <c r="E1047" s="12"/>
      <c r="F1047" s="12"/>
      <c r="G1047" s="12"/>
      <c r="H1047" s="12"/>
      <c r="I1047" s="12"/>
      <c r="J1047" s="12"/>
      <c r="K1047" s="12"/>
      <c r="L1047" s="12"/>
    </row>
    <row r="1048" spans="2:12" hidden="1">
      <c r="B1048" s="8"/>
      <c r="C1048" s="12"/>
      <c r="D1048" s="12"/>
      <c r="E1048" s="12"/>
      <c r="F1048" s="12"/>
      <c r="G1048" s="12"/>
      <c r="H1048" s="12"/>
      <c r="I1048" s="12"/>
      <c r="J1048" s="12"/>
      <c r="K1048" s="12"/>
      <c r="L1048" s="12"/>
    </row>
    <row r="1049" spans="2:12" hidden="1">
      <c r="B1049" s="8"/>
      <c r="C1049" s="12"/>
      <c r="D1049" s="12"/>
      <c r="E1049" s="12"/>
      <c r="F1049" s="12"/>
      <c r="G1049" s="12"/>
      <c r="H1049" s="12"/>
      <c r="I1049" s="12"/>
      <c r="J1049" s="12"/>
      <c r="K1049" s="12"/>
      <c r="L1049" s="12"/>
    </row>
    <row r="1050" spans="2:12" hidden="1">
      <c r="B1050" s="8"/>
      <c r="C1050" s="12"/>
      <c r="D1050" s="12"/>
      <c r="E1050" s="12"/>
      <c r="F1050" s="12"/>
      <c r="G1050" s="12"/>
      <c r="H1050" s="12"/>
      <c r="I1050" s="12"/>
      <c r="J1050" s="12"/>
      <c r="K1050" s="12"/>
      <c r="L1050" s="12"/>
    </row>
    <row r="1051" spans="2:12" hidden="1">
      <c r="B1051" s="8"/>
      <c r="C1051" s="12"/>
      <c r="D1051" s="12"/>
      <c r="E1051" s="12"/>
      <c r="F1051" s="12"/>
      <c r="G1051" s="12"/>
      <c r="H1051" s="12"/>
      <c r="I1051" s="12"/>
      <c r="J1051" s="12"/>
      <c r="K1051" s="12"/>
      <c r="L1051" s="12"/>
    </row>
    <row r="1052" spans="2:12" hidden="1">
      <c r="B1052" s="8"/>
      <c r="C1052" s="12"/>
      <c r="D1052" s="12"/>
      <c r="E1052" s="12"/>
      <c r="F1052" s="12"/>
      <c r="G1052" s="12"/>
      <c r="H1052" s="12"/>
      <c r="I1052" s="12"/>
      <c r="J1052" s="12"/>
      <c r="K1052" s="12"/>
      <c r="L1052" s="12"/>
    </row>
    <row r="1053" spans="2:12" hidden="1">
      <c r="B1053" s="8"/>
      <c r="C1053" s="12"/>
      <c r="D1053" s="12"/>
      <c r="E1053" s="12"/>
      <c r="F1053" s="12"/>
      <c r="G1053" s="12"/>
      <c r="H1053" s="12"/>
      <c r="I1053" s="12"/>
      <c r="J1053" s="12"/>
      <c r="K1053" s="12"/>
      <c r="L1053" s="12"/>
    </row>
    <row r="1054" spans="2:12" hidden="1">
      <c r="B1054" s="8"/>
      <c r="C1054" s="12"/>
      <c r="D1054" s="12"/>
      <c r="E1054" s="12"/>
      <c r="F1054" s="12"/>
      <c r="G1054" s="12"/>
      <c r="H1054" s="12"/>
      <c r="I1054" s="12"/>
      <c r="J1054" s="12"/>
      <c r="K1054" s="12"/>
      <c r="L1054" s="12"/>
    </row>
    <row r="1055" spans="2:12" hidden="1">
      <c r="B1055" s="8"/>
      <c r="C1055" s="12"/>
      <c r="D1055" s="12"/>
      <c r="E1055" s="12"/>
      <c r="F1055" s="12"/>
      <c r="G1055" s="12"/>
      <c r="H1055" s="12"/>
      <c r="I1055" s="12"/>
      <c r="J1055" s="12"/>
      <c r="K1055" s="12"/>
      <c r="L1055" s="12"/>
    </row>
    <row r="1056" spans="2:12" hidden="1">
      <c r="B1056" s="8"/>
      <c r="C1056" s="12"/>
      <c r="D1056" s="12"/>
      <c r="E1056" s="12"/>
      <c r="F1056" s="12"/>
      <c r="G1056" s="12"/>
      <c r="H1056" s="12"/>
      <c r="I1056" s="12"/>
      <c r="J1056" s="12"/>
      <c r="K1056" s="12"/>
      <c r="L1056" s="12"/>
    </row>
    <row r="1057" spans="2:12" hidden="1">
      <c r="B1057" s="8"/>
      <c r="C1057" s="12"/>
      <c r="D1057" s="12"/>
      <c r="E1057" s="12"/>
      <c r="F1057" s="12"/>
      <c r="G1057" s="12"/>
      <c r="H1057" s="12"/>
      <c r="I1057" s="12"/>
      <c r="J1057" s="12"/>
      <c r="K1057" s="12"/>
      <c r="L1057" s="12"/>
    </row>
    <row r="1058" spans="2:12" hidden="1">
      <c r="B1058" s="8"/>
      <c r="C1058" s="12"/>
      <c r="D1058" s="12"/>
      <c r="E1058" s="12"/>
      <c r="F1058" s="12"/>
      <c r="G1058" s="12"/>
      <c r="H1058" s="12"/>
      <c r="I1058" s="12"/>
      <c r="J1058" s="12"/>
      <c r="K1058" s="12"/>
      <c r="L1058" s="12"/>
    </row>
    <row r="1059" spans="2:12" hidden="1">
      <c r="B1059" s="8"/>
      <c r="C1059" s="12"/>
      <c r="D1059" s="12"/>
      <c r="E1059" s="12"/>
      <c r="F1059" s="12"/>
      <c r="G1059" s="12"/>
      <c r="H1059" s="12"/>
      <c r="I1059" s="12"/>
      <c r="J1059" s="12"/>
      <c r="K1059" s="12"/>
      <c r="L1059" s="12"/>
    </row>
    <row r="1060" spans="2:12" hidden="1">
      <c r="B1060" s="8"/>
      <c r="C1060" s="12"/>
      <c r="D1060" s="12"/>
      <c r="E1060" s="12"/>
      <c r="F1060" s="12"/>
      <c r="G1060" s="12"/>
      <c r="H1060" s="12"/>
      <c r="I1060" s="12"/>
      <c r="J1060" s="12"/>
      <c r="K1060" s="12"/>
      <c r="L1060" s="12"/>
    </row>
    <row r="1061" spans="2:12" hidden="1">
      <c r="B1061" s="8"/>
      <c r="C1061" s="12"/>
      <c r="D1061" s="12"/>
      <c r="E1061" s="12"/>
      <c r="F1061" s="12"/>
      <c r="G1061" s="12"/>
      <c r="H1061" s="12"/>
      <c r="I1061" s="12"/>
      <c r="J1061" s="12"/>
      <c r="K1061" s="12"/>
      <c r="L1061" s="12"/>
    </row>
    <row r="1062" spans="2:12" hidden="1">
      <c r="B1062" s="8"/>
      <c r="C1062" s="12"/>
      <c r="D1062" s="12"/>
      <c r="E1062" s="12"/>
      <c r="F1062" s="12"/>
      <c r="G1062" s="12"/>
      <c r="H1062" s="12"/>
      <c r="I1062" s="12"/>
      <c r="J1062" s="12"/>
      <c r="K1062" s="12"/>
      <c r="L1062" s="12"/>
    </row>
    <row r="1063" spans="2:12" hidden="1">
      <c r="B1063" s="8"/>
      <c r="C1063" s="12"/>
      <c r="D1063" s="12"/>
      <c r="E1063" s="12"/>
      <c r="F1063" s="12"/>
      <c r="G1063" s="12"/>
      <c r="H1063" s="12"/>
      <c r="I1063" s="12"/>
      <c r="J1063" s="12"/>
      <c r="K1063" s="12"/>
      <c r="L1063" s="12"/>
    </row>
    <row r="1064" spans="2:12" hidden="1">
      <c r="B1064" s="8"/>
      <c r="C1064" s="12"/>
      <c r="D1064" s="12"/>
      <c r="E1064" s="12"/>
      <c r="F1064" s="12"/>
      <c r="G1064" s="12"/>
      <c r="H1064" s="12"/>
      <c r="I1064" s="12"/>
      <c r="J1064" s="12"/>
      <c r="K1064" s="12"/>
      <c r="L1064" s="12"/>
    </row>
    <row r="1065" spans="2:12" hidden="1">
      <c r="B1065" s="8"/>
      <c r="C1065" s="12"/>
      <c r="D1065" s="12"/>
      <c r="E1065" s="12"/>
      <c r="F1065" s="12"/>
      <c r="G1065" s="12"/>
      <c r="H1065" s="12"/>
      <c r="I1065" s="12"/>
      <c r="J1065" s="12"/>
      <c r="K1065" s="12"/>
      <c r="L1065" s="12"/>
    </row>
    <row r="1066" spans="2:12" hidden="1">
      <c r="B1066" s="8"/>
      <c r="C1066" s="12"/>
      <c r="D1066" s="12"/>
      <c r="E1066" s="12"/>
      <c r="F1066" s="12"/>
      <c r="G1066" s="12"/>
      <c r="H1066" s="12"/>
      <c r="I1066" s="12"/>
      <c r="J1066" s="12"/>
      <c r="K1066" s="12"/>
      <c r="L1066" s="12"/>
    </row>
    <row r="1067" spans="2:12" hidden="1">
      <c r="B1067" s="8"/>
      <c r="C1067" s="12"/>
      <c r="D1067" s="12"/>
      <c r="E1067" s="12"/>
      <c r="F1067" s="12"/>
      <c r="G1067" s="12"/>
      <c r="H1067" s="12"/>
      <c r="I1067" s="12"/>
      <c r="J1067" s="12"/>
      <c r="K1067" s="12"/>
      <c r="L1067" s="12"/>
    </row>
    <row r="1068" spans="2:12" hidden="1">
      <c r="B1068" s="8"/>
      <c r="C1068" s="12"/>
      <c r="D1068" s="12"/>
      <c r="E1068" s="12"/>
      <c r="F1068" s="12"/>
      <c r="G1068" s="12"/>
      <c r="H1068" s="12"/>
      <c r="I1068" s="12"/>
      <c r="J1068" s="12"/>
      <c r="K1068" s="12"/>
      <c r="L1068" s="12"/>
    </row>
    <row r="1069" spans="2:12" hidden="1">
      <c r="B1069" s="8"/>
      <c r="C1069" s="12"/>
      <c r="D1069" s="12"/>
      <c r="E1069" s="12"/>
      <c r="F1069" s="12"/>
      <c r="G1069" s="12"/>
      <c r="H1069" s="12"/>
      <c r="I1069" s="12"/>
      <c r="J1069" s="12"/>
      <c r="K1069" s="12"/>
      <c r="L1069" s="12"/>
    </row>
    <row r="1070" spans="2:12" hidden="1">
      <c r="B1070" s="8"/>
      <c r="C1070" s="12"/>
      <c r="D1070" s="12"/>
      <c r="E1070" s="12"/>
      <c r="F1070" s="12"/>
      <c r="G1070" s="12"/>
      <c r="H1070" s="12"/>
      <c r="I1070" s="12"/>
      <c r="J1070" s="12"/>
      <c r="K1070" s="12"/>
      <c r="L1070" s="12"/>
    </row>
    <row r="1071" spans="2:12" hidden="1">
      <c r="B1071" s="8"/>
      <c r="C1071" s="12"/>
      <c r="D1071" s="12"/>
      <c r="E1071" s="12"/>
      <c r="F1071" s="12"/>
      <c r="G1071" s="12"/>
      <c r="H1071" s="12"/>
      <c r="I1071" s="12"/>
      <c r="J1071" s="12"/>
      <c r="K1071" s="12"/>
      <c r="L1071" s="12"/>
    </row>
    <row r="1072" spans="2:12" hidden="1">
      <c r="B1072" s="8"/>
      <c r="C1072" s="12"/>
      <c r="D1072" s="12"/>
      <c r="E1072" s="12"/>
      <c r="F1072" s="12"/>
      <c r="G1072" s="12"/>
      <c r="H1072" s="12"/>
      <c r="I1072" s="12"/>
      <c r="J1072" s="12"/>
      <c r="K1072" s="12"/>
      <c r="L1072" s="12"/>
    </row>
    <row r="1073" spans="2:12" hidden="1">
      <c r="B1073" s="8"/>
      <c r="C1073" s="12"/>
      <c r="D1073" s="12"/>
      <c r="E1073" s="12"/>
      <c r="F1073" s="12"/>
      <c r="G1073" s="12"/>
      <c r="H1073" s="12"/>
      <c r="I1073" s="12"/>
      <c r="J1073" s="12"/>
      <c r="K1073" s="12"/>
      <c r="L1073" s="12"/>
    </row>
    <row r="1074" spans="2:12" hidden="1">
      <c r="B1074" s="8"/>
      <c r="C1074" s="12"/>
      <c r="D1074" s="12"/>
      <c r="E1074" s="12"/>
      <c r="F1074" s="12"/>
      <c r="G1074" s="12"/>
      <c r="H1074" s="12"/>
      <c r="I1074" s="12"/>
      <c r="J1074" s="12"/>
      <c r="K1074" s="12"/>
      <c r="L1074" s="12"/>
    </row>
    <row r="1075" spans="2:12" hidden="1">
      <c r="B1075" s="8"/>
      <c r="C1075" s="12"/>
      <c r="D1075" s="12"/>
      <c r="E1075" s="12"/>
      <c r="F1075" s="12"/>
      <c r="G1075" s="12"/>
      <c r="H1075" s="12"/>
      <c r="I1075" s="12"/>
      <c r="J1075" s="12"/>
      <c r="K1075" s="12"/>
      <c r="L1075" s="12"/>
    </row>
    <row r="1076" spans="2:12" hidden="1">
      <c r="B1076" s="8"/>
      <c r="C1076" s="12"/>
      <c r="D1076" s="12"/>
      <c r="E1076" s="12"/>
      <c r="F1076" s="12"/>
      <c r="G1076" s="12"/>
      <c r="H1076" s="12"/>
      <c r="I1076" s="12"/>
      <c r="J1076" s="12"/>
      <c r="K1076" s="12"/>
      <c r="L1076" s="12"/>
    </row>
    <row r="1077" spans="2:12" hidden="1">
      <c r="B1077" s="8"/>
      <c r="C1077" s="12"/>
      <c r="D1077" s="12"/>
      <c r="E1077" s="12"/>
      <c r="F1077" s="12"/>
      <c r="G1077" s="12"/>
      <c r="H1077" s="12"/>
      <c r="I1077" s="12"/>
      <c r="J1077" s="12"/>
      <c r="K1077" s="12"/>
      <c r="L1077" s="12"/>
    </row>
    <row r="1078" spans="2:12" hidden="1">
      <c r="B1078" s="8"/>
      <c r="C1078" s="12"/>
      <c r="D1078" s="12"/>
      <c r="E1078" s="12"/>
      <c r="F1078" s="12"/>
      <c r="G1078" s="12"/>
      <c r="H1078" s="12"/>
      <c r="I1078" s="12"/>
      <c r="J1078" s="12"/>
      <c r="K1078" s="12"/>
      <c r="L1078" s="12"/>
    </row>
    <row r="1079" spans="2:12" hidden="1">
      <c r="B1079" s="8"/>
      <c r="C1079" s="12"/>
      <c r="D1079" s="12"/>
      <c r="E1079" s="12"/>
      <c r="F1079" s="12"/>
      <c r="G1079" s="12"/>
      <c r="H1079" s="12"/>
      <c r="I1079" s="12"/>
      <c r="J1079" s="12"/>
      <c r="K1079" s="12"/>
      <c r="L1079" s="12"/>
    </row>
    <row r="1080" spans="2:12" hidden="1">
      <c r="B1080" s="8"/>
      <c r="C1080" s="12"/>
      <c r="D1080" s="12"/>
      <c r="E1080" s="12"/>
      <c r="F1080" s="12"/>
      <c r="G1080" s="12"/>
      <c r="H1080" s="12"/>
      <c r="I1080" s="12"/>
      <c r="J1080" s="12"/>
      <c r="K1080" s="12"/>
      <c r="L1080" s="12"/>
    </row>
    <row r="1081" spans="2:12" hidden="1">
      <c r="B1081" s="8"/>
      <c r="C1081" s="12"/>
      <c r="D1081" s="12"/>
      <c r="E1081" s="12"/>
      <c r="F1081" s="12"/>
      <c r="G1081" s="12"/>
      <c r="H1081" s="12"/>
      <c r="I1081" s="12"/>
      <c r="J1081" s="12"/>
      <c r="K1081" s="12"/>
      <c r="L1081" s="12"/>
    </row>
    <row r="1082" spans="2:12" hidden="1">
      <c r="B1082" s="8"/>
      <c r="C1082" s="12"/>
      <c r="D1082" s="12"/>
      <c r="E1082" s="12"/>
      <c r="F1082" s="12"/>
      <c r="G1082" s="12"/>
      <c r="H1082" s="12"/>
      <c r="I1082" s="12"/>
      <c r="J1082" s="12"/>
      <c r="K1082" s="12"/>
      <c r="L1082" s="12"/>
    </row>
    <row r="1083" spans="2:12" hidden="1">
      <c r="B1083" s="8"/>
      <c r="C1083" s="12"/>
      <c r="D1083" s="12"/>
      <c r="E1083" s="12"/>
      <c r="F1083" s="12"/>
      <c r="G1083" s="12"/>
      <c r="H1083" s="12"/>
      <c r="I1083" s="12"/>
      <c r="J1083" s="12"/>
      <c r="K1083" s="12"/>
      <c r="L1083" s="12"/>
    </row>
    <row r="1084" spans="2:12" hidden="1">
      <c r="B1084" s="8"/>
      <c r="C1084" s="12"/>
      <c r="D1084" s="12"/>
      <c r="E1084" s="12"/>
      <c r="F1084" s="12"/>
      <c r="G1084" s="12"/>
      <c r="H1084" s="12"/>
      <c r="I1084" s="12"/>
      <c r="J1084" s="12"/>
      <c r="K1084" s="12"/>
      <c r="L1084" s="12"/>
    </row>
    <row r="1085" spans="2:12" hidden="1">
      <c r="B1085" s="8"/>
      <c r="C1085" s="12"/>
      <c r="D1085" s="12"/>
      <c r="E1085" s="12"/>
      <c r="F1085" s="12"/>
      <c r="G1085" s="12"/>
      <c r="H1085" s="12"/>
      <c r="I1085" s="12"/>
      <c r="J1085" s="12"/>
      <c r="K1085" s="12"/>
      <c r="L1085" s="12"/>
    </row>
    <row r="1086" spans="2:12" hidden="1">
      <c r="B1086" s="8"/>
      <c r="C1086" s="12"/>
      <c r="D1086" s="12"/>
      <c r="E1086" s="12"/>
      <c r="F1086" s="12"/>
      <c r="G1086" s="12"/>
      <c r="H1086" s="12"/>
      <c r="I1086" s="12"/>
      <c r="J1086" s="12"/>
      <c r="K1086" s="12"/>
      <c r="L1086" s="12"/>
    </row>
    <row r="1087" spans="2:12" hidden="1">
      <c r="B1087" s="8"/>
      <c r="C1087" s="12"/>
      <c r="D1087" s="12"/>
      <c r="E1087" s="12"/>
      <c r="F1087" s="12"/>
      <c r="G1087" s="12"/>
      <c r="H1087" s="12"/>
      <c r="I1087" s="12"/>
      <c r="J1087" s="12"/>
      <c r="K1087" s="12"/>
      <c r="L1087" s="12"/>
    </row>
    <row r="1088" spans="2:12" hidden="1">
      <c r="B1088" s="8"/>
      <c r="C1088" s="12"/>
      <c r="D1088" s="12"/>
      <c r="E1088" s="12"/>
      <c r="F1088" s="12"/>
      <c r="G1088" s="12"/>
      <c r="H1088" s="12"/>
      <c r="I1088" s="12"/>
      <c r="J1088" s="12"/>
      <c r="K1088" s="12"/>
      <c r="L1088" s="12"/>
    </row>
    <row r="1089" spans="2:12" hidden="1">
      <c r="B1089" s="8"/>
      <c r="C1089" s="12"/>
      <c r="D1089" s="12"/>
      <c r="E1089" s="12"/>
      <c r="F1089" s="12"/>
      <c r="G1089" s="12"/>
      <c r="H1089" s="12"/>
      <c r="I1089" s="12"/>
      <c r="J1089" s="12"/>
      <c r="K1089" s="12"/>
      <c r="L1089" s="12"/>
    </row>
    <row r="1090" spans="2:12" hidden="1">
      <c r="B1090" s="8"/>
      <c r="C1090" s="12"/>
      <c r="D1090" s="12"/>
      <c r="E1090" s="12"/>
      <c r="F1090" s="12"/>
      <c r="G1090" s="12"/>
      <c r="H1090" s="12"/>
      <c r="I1090" s="12"/>
      <c r="J1090" s="12"/>
      <c r="K1090" s="12"/>
      <c r="L1090" s="12"/>
    </row>
    <row r="1091" spans="2:12" hidden="1">
      <c r="B1091" s="8"/>
      <c r="C1091" s="12"/>
      <c r="D1091" s="12"/>
      <c r="E1091" s="12"/>
      <c r="F1091" s="12"/>
      <c r="G1091" s="12"/>
      <c r="H1091" s="12"/>
      <c r="I1091" s="12"/>
      <c r="J1091" s="12"/>
      <c r="K1091" s="12"/>
      <c r="L1091" s="12"/>
    </row>
    <row r="1092" spans="2:12" hidden="1">
      <c r="B1092" s="8"/>
      <c r="C1092" s="12"/>
      <c r="D1092" s="12"/>
      <c r="E1092" s="12"/>
      <c r="F1092" s="12"/>
      <c r="G1092" s="12"/>
      <c r="H1092" s="12"/>
      <c r="I1092" s="12"/>
      <c r="J1092" s="12"/>
      <c r="K1092" s="12"/>
      <c r="L1092" s="12"/>
    </row>
    <row r="1093" spans="2:12" hidden="1">
      <c r="B1093" s="8"/>
      <c r="C1093" s="12"/>
      <c r="D1093" s="12"/>
      <c r="E1093" s="12"/>
      <c r="F1093" s="12"/>
      <c r="G1093" s="12"/>
      <c r="H1093" s="12"/>
      <c r="I1093" s="12"/>
      <c r="J1093" s="12"/>
      <c r="K1093" s="12"/>
      <c r="L1093" s="12"/>
    </row>
    <row r="1094" spans="2:12" hidden="1">
      <c r="B1094" s="8"/>
      <c r="C1094" s="12"/>
      <c r="D1094" s="12"/>
      <c r="E1094" s="12"/>
      <c r="F1094" s="12"/>
      <c r="G1094" s="12"/>
      <c r="H1094" s="12"/>
      <c r="I1094" s="12"/>
      <c r="J1094" s="12"/>
      <c r="K1094" s="12"/>
      <c r="L1094" s="12"/>
    </row>
    <row r="1095" spans="2:12" hidden="1">
      <c r="B1095" s="8"/>
      <c r="C1095" s="12"/>
      <c r="D1095" s="12"/>
      <c r="E1095" s="12"/>
      <c r="F1095" s="12"/>
      <c r="G1095" s="12"/>
      <c r="H1095" s="12"/>
      <c r="I1095" s="12"/>
      <c r="J1095" s="12"/>
      <c r="K1095" s="12"/>
      <c r="L1095" s="12"/>
    </row>
    <row r="1096" spans="2:12" hidden="1">
      <c r="B1096" s="8"/>
      <c r="C1096" s="12"/>
      <c r="D1096" s="12"/>
      <c r="E1096" s="12"/>
      <c r="F1096" s="12"/>
      <c r="G1096" s="12"/>
      <c r="H1096" s="12"/>
      <c r="I1096" s="12"/>
      <c r="J1096" s="12"/>
      <c r="K1096" s="12"/>
      <c r="L1096" s="12"/>
    </row>
    <row r="1097" spans="2:12" hidden="1">
      <c r="B1097" s="8"/>
      <c r="C1097" s="12"/>
      <c r="D1097" s="12"/>
      <c r="E1097" s="12"/>
      <c r="F1097" s="12"/>
      <c r="G1097" s="12"/>
      <c r="H1097" s="12"/>
      <c r="I1097" s="12"/>
      <c r="J1097" s="12"/>
      <c r="K1097" s="12"/>
      <c r="L1097" s="12"/>
    </row>
    <row r="1098" spans="2:12" hidden="1">
      <c r="B1098" s="8"/>
      <c r="C1098" s="12"/>
      <c r="D1098" s="12"/>
      <c r="E1098" s="12"/>
      <c r="F1098" s="12"/>
      <c r="G1098" s="12"/>
      <c r="H1098" s="12"/>
      <c r="I1098" s="12"/>
      <c r="J1098" s="12"/>
      <c r="K1098" s="12"/>
      <c r="L1098" s="12"/>
    </row>
    <row r="1099" spans="2:12" hidden="1">
      <c r="B1099" s="8"/>
      <c r="C1099" s="12"/>
      <c r="D1099" s="12"/>
      <c r="E1099" s="12"/>
      <c r="F1099" s="12"/>
      <c r="G1099" s="12"/>
      <c r="H1099" s="12"/>
      <c r="I1099" s="12"/>
      <c r="J1099" s="12"/>
      <c r="K1099" s="12"/>
      <c r="L1099" s="12"/>
    </row>
    <row r="1100" spans="2:12" hidden="1">
      <c r="B1100" s="8"/>
      <c r="C1100" s="12"/>
      <c r="D1100" s="12"/>
      <c r="E1100" s="12"/>
      <c r="F1100" s="12"/>
      <c r="G1100" s="12"/>
      <c r="H1100" s="12"/>
      <c r="I1100" s="12"/>
      <c r="J1100" s="12"/>
      <c r="K1100" s="12"/>
      <c r="L1100" s="12"/>
    </row>
    <row r="1101" spans="2:12" hidden="1">
      <c r="B1101" s="8"/>
      <c r="C1101" s="12"/>
      <c r="D1101" s="12"/>
      <c r="E1101" s="12"/>
      <c r="F1101" s="12"/>
      <c r="G1101" s="12"/>
      <c r="H1101" s="12"/>
      <c r="I1101" s="12"/>
      <c r="J1101" s="12"/>
      <c r="K1101" s="12"/>
      <c r="L1101" s="12"/>
    </row>
    <row r="1102" spans="2:12" hidden="1">
      <c r="B1102" s="8"/>
      <c r="C1102" s="12"/>
      <c r="D1102" s="12"/>
      <c r="E1102" s="12"/>
      <c r="F1102" s="12"/>
      <c r="G1102" s="12"/>
      <c r="H1102" s="12"/>
      <c r="I1102" s="12"/>
      <c r="J1102" s="12"/>
      <c r="K1102" s="12"/>
      <c r="L1102" s="12"/>
    </row>
    <row r="1103" spans="2:12" hidden="1">
      <c r="B1103" s="8"/>
      <c r="C1103" s="12"/>
      <c r="D1103" s="12"/>
      <c r="E1103" s="12"/>
      <c r="F1103" s="12"/>
      <c r="G1103" s="12"/>
      <c r="H1103" s="12"/>
      <c r="I1103" s="12"/>
      <c r="J1103" s="12"/>
      <c r="K1103" s="12"/>
      <c r="L1103" s="12"/>
    </row>
    <row r="1104" spans="2:12" hidden="1">
      <c r="B1104" s="8"/>
      <c r="C1104" s="12"/>
      <c r="D1104" s="12"/>
      <c r="E1104" s="12"/>
      <c r="F1104" s="12"/>
      <c r="G1104" s="12"/>
      <c r="H1104" s="12"/>
      <c r="I1104" s="12"/>
      <c r="J1104" s="12"/>
      <c r="K1104" s="12"/>
      <c r="L1104" s="12"/>
    </row>
    <row r="1105" spans="2:12" hidden="1">
      <c r="B1105" s="8"/>
      <c r="C1105" s="12"/>
      <c r="D1105" s="12"/>
      <c r="E1105" s="12"/>
      <c r="F1105" s="12"/>
      <c r="G1105" s="12"/>
      <c r="H1105" s="12"/>
      <c r="I1105" s="12"/>
      <c r="J1105" s="12"/>
      <c r="K1105" s="12"/>
      <c r="L1105" s="12"/>
    </row>
    <row r="1106" spans="2:12" hidden="1">
      <c r="B1106" s="8"/>
      <c r="C1106" s="12"/>
      <c r="D1106" s="12"/>
      <c r="E1106" s="12"/>
      <c r="F1106" s="12"/>
      <c r="G1106" s="12"/>
      <c r="H1106" s="12"/>
      <c r="I1106" s="12"/>
      <c r="J1106" s="12"/>
      <c r="K1106" s="12"/>
      <c r="L1106" s="12"/>
    </row>
    <row r="1107" spans="2:12" hidden="1">
      <c r="B1107" s="8"/>
      <c r="C1107" s="12"/>
      <c r="D1107" s="12"/>
      <c r="E1107" s="12"/>
      <c r="F1107" s="12"/>
      <c r="G1107" s="12"/>
      <c r="H1107" s="12"/>
      <c r="I1107" s="12"/>
      <c r="J1107" s="12"/>
      <c r="K1107" s="12"/>
      <c r="L1107" s="12"/>
    </row>
    <row r="1108" spans="2:12" hidden="1">
      <c r="B1108" s="8"/>
      <c r="C1108" s="12"/>
      <c r="D1108" s="12"/>
      <c r="E1108" s="12"/>
      <c r="F1108" s="12"/>
      <c r="G1108" s="12"/>
      <c r="H1108" s="12"/>
      <c r="I1108" s="12"/>
      <c r="J1108" s="12"/>
      <c r="K1108" s="12"/>
      <c r="L1108" s="12"/>
    </row>
    <row r="1109" spans="2:12" hidden="1">
      <c r="B1109" s="8"/>
      <c r="C1109" s="12"/>
      <c r="D1109" s="12"/>
      <c r="E1109" s="12"/>
      <c r="F1109" s="12"/>
      <c r="G1109" s="12"/>
      <c r="H1109" s="12"/>
      <c r="I1109" s="12"/>
      <c r="J1109" s="12"/>
      <c r="K1109" s="12"/>
      <c r="L1109" s="12"/>
    </row>
    <row r="1110" spans="2:12" hidden="1">
      <c r="B1110" s="8"/>
      <c r="C1110" s="12"/>
      <c r="D1110" s="12"/>
      <c r="E1110" s="12"/>
      <c r="F1110" s="12"/>
      <c r="G1110" s="12"/>
      <c r="H1110" s="12"/>
      <c r="I1110" s="12"/>
      <c r="J1110" s="12"/>
      <c r="K1110" s="12"/>
      <c r="L1110" s="12"/>
    </row>
    <row r="1111" spans="2:12" hidden="1">
      <c r="B1111" s="8"/>
      <c r="C1111" s="12"/>
      <c r="D1111" s="12"/>
      <c r="E1111" s="12"/>
      <c r="F1111" s="12"/>
      <c r="G1111" s="12"/>
      <c r="H1111" s="12"/>
      <c r="I1111" s="12"/>
      <c r="J1111" s="12"/>
      <c r="K1111" s="12"/>
      <c r="L1111" s="12"/>
    </row>
    <row r="1112" spans="2:12" hidden="1">
      <c r="B1112" s="8"/>
      <c r="C1112" s="12"/>
      <c r="D1112" s="12"/>
      <c r="E1112" s="12"/>
      <c r="F1112" s="12"/>
      <c r="G1112" s="12"/>
      <c r="H1112" s="12"/>
      <c r="I1112" s="12"/>
      <c r="J1112" s="12"/>
      <c r="K1112" s="12"/>
      <c r="L1112" s="12"/>
    </row>
    <row r="1113" spans="2:12" hidden="1">
      <c r="B1113" s="8"/>
      <c r="C1113" s="12"/>
      <c r="D1113" s="12"/>
      <c r="E1113" s="12"/>
      <c r="F1113" s="12"/>
      <c r="G1113" s="12"/>
      <c r="H1113" s="12"/>
      <c r="I1113" s="12"/>
      <c r="J1113" s="12"/>
      <c r="K1113" s="12"/>
      <c r="L1113" s="12"/>
    </row>
    <row r="1114" spans="2:12" hidden="1">
      <c r="B1114" s="8"/>
      <c r="C1114" s="12"/>
      <c r="D1114" s="12"/>
      <c r="E1114" s="12"/>
      <c r="F1114" s="12"/>
      <c r="G1114" s="12"/>
      <c r="H1114" s="12"/>
      <c r="I1114" s="12"/>
      <c r="J1114" s="12"/>
      <c r="K1114" s="12"/>
      <c r="L1114" s="12"/>
    </row>
    <row r="1115" spans="2:12" hidden="1">
      <c r="B1115" s="8"/>
      <c r="C1115" s="12"/>
      <c r="D1115" s="12"/>
      <c r="E1115" s="12"/>
      <c r="F1115" s="12"/>
      <c r="G1115" s="12"/>
      <c r="H1115" s="12"/>
      <c r="I1115" s="12"/>
      <c r="J1115" s="12"/>
      <c r="K1115" s="12"/>
      <c r="L1115" s="12"/>
    </row>
    <row r="1116" spans="2:12" hidden="1">
      <c r="B1116" s="8"/>
      <c r="C1116" s="12"/>
      <c r="D1116" s="12"/>
      <c r="E1116" s="12"/>
      <c r="F1116" s="12"/>
      <c r="G1116" s="12"/>
      <c r="H1116" s="12"/>
      <c r="I1116" s="12"/>
      <c r="J1116" s="12"/>
      <c r="K1116" s="12"/>
      <c r="L1116" s="12"/>
    </row>
    <row r="1117" spans="2:12" hidden="1">
      <c r="B1117" s="8"/>
      <c r="C1117" s="12"/>
      <c r="D1117" s="12"/>
      <c r="E1117" s="12"/>
      <c r="F1117" s="12"/>
      <c r="G1117" s="12"/>
      <c r="H1117" s="12"/>
      <c r="I1117" s="12"/>
      <c r="J1117" s="12"/>
      <c r="K1117" s="12"/>
      <c r="L1117" s="12"/>
    </row>
    <row r="1118" spans="2:12" hidden="1">
      <c r="B1118" s="8"/>
      <c r="C1118" s="12"/>
      <c r="D1118" s="12"/>
      <c r="E1118" s="12"/>
      <c r="F1118" s="12"/>
      <c r="G1118" s="12"/>
      <c r="H1118" s="12"/>
      <c r="I1118" s="12"/>
      <c r="J1118" s="12"/>
      <c r="K1118" s="12"/>
      <c r="L1118" s="12"/>
    </row>
    <row r="1119" spans="2:12" hidden="1">
      <c r="B1119" s="8"/>
      <c r="C1119" s="12"/>
      <c r="D1119" s="12"/>
      <c r="E1119" s="12"/>
      <c r="F1119" s="12"/>
      <c r="G1119" s="12"/>
      <c r="H1119" s="12"/>
      <c r="I1119" s="12"/>
      <c r="J1119" s="12"/>
      <c r="K1119" s="12"/>
      <c r="L1119" s="12"/>
    </row>
    <row r="1120" spans="2:12" hidden="1">
      <c r="B1120" s="8"/>
      <c r="C1120" s="12"/>
      <c r="D1120" s="12"/>
      <c r="E1120" s="12"/>
      <c r="F1120" s="12"/>
      <c r="G1120" s="12"/>
      <c r="H1120" s="12"/>
      <c r="I1120" s="12"/>
      <c r="J1120" s="12"/>
      <c r="K1120" s="12"/>
      <c r="L1120" s="12"/>
    </row>
    <row r="1121" spans="2:12" hidden="1">
      <c r="B1121" s="8"/>
      <c r="C1121" s="12"/>
      <c r="D1121" s="12"/>
      <c r="E1121" s="12"/>
      <c r="F1121" s="12"/>
      <c r="G1121" s="12"/>
      <c r="H1121" s="12"/>
      <c r="I1121" s="12"/>
      <c r="J1121" s="12"/>
      <c r="K1121" s="12"/>
      <c r="L1121" s="12"/>
    </row>
    <row r="1122" spans="2:12" hidden="1">
      <c r="B1122" s="8"/>
      <c r="C1122" s="12"/>
      <c r="D1122" s="12"/>
      <c r="E1122" s="12"/>
      <c r="F1122" s="12"/>
      <c r="G1122" s="12"/>
      <c r="H1122" s="12"/>
      <c r="I1122" s="12"/>
      <c r="J1122" s="12"/>
      <c r="K1122" s="12"/>
      <c r="L1122" s="12"/>
    </row>
    <row r="1123" spans="2:12" hidden="1">
      <c r="B1123" s="8"/>
      <c r="C1123" s="12"/>
      <c r="D1123" s="12"/>
      <c r="E1123" s="12"/>
      <c r="F1123" s="12"/>
      <c r="G1123" s="12"/>
      <c r="H1123" s="12"/>
      <c r="I1123" s="12"/>
      <c r="J1123" s="12"/>
      <c r="K1123" s="12"/>
      <c r="L1123" s="12"/>
    </row>
    <row r="1124" spans="2:12" hidden="1">
      <c r="B1124" s="8"/>
      <c r="C1124" s="12"/>
      <c r="D1124" s="12"/>
      <c r="E1124" s="12"/>
      <c r="F1124" s="12"/>
      <c r="G1124" s="12"/>
      <c r="H1124" s="12"/>
      <c r="I1124" s="12"/>
      <c r="J1124" s="12"/>
      <c r="K1124" s="12"/>
      <c r="L1124" s="12"/>
    </row>
    <row r="1125" spans="2:12" hidden="1">
      <c r="B1125" s="8"/>
      <c r="C1125" s="12"/>
      <c r="D1125" s="12"/>
      <c r="E1125" s="12"/>
      <c r="F1125" s="12"/>
      <c r="G1125" s="12"/>
      <c r="H1125" s="12"/>
      <c r="I1125" s="12"/>
      <c r="J1125" s="12"/>
      <c r="K1125" s="12"/>
      <c r="L1125" s="12"/>
    </row>
    <row r="1126" spans="2:12" hidden="1">
      <c r="B1126" s="8"/>
      <c r="C1126" s="12"/>
      <c r="D1126" s="12"/>
      <c r="E1126" s="12"/>
      <c r="F1126" s="12"/>
      <c r="G1126" s="12"/>
      <c r="H1126" s="12"/>
      <c r="I1126" s="12"/>
      <c r="J1126" s="12"/>
      <c r="K1126" s="12"/>
      <c r="L1126" s="12"/>
    </row>
    <row r="1127" spans="2:12" hidden="1">
      <c r="B1127" s="8"/>
      <c r="C1127" s="12"/>
      <c r="D1127" s="12"/>
      <c r="E1127" s="12"/>
      <c r="F1127" s="12"/>
      <c r="G1127" s="12"/>
      <c r="H1127" s="12"/>
      <c r="I1127" s="12"/>
      <c r="J1127" s="12"/>
      <c r="K1127" s="12"/>
      <c r="L1127" s="12"/>
    </row>
    <row r="1128" spans="2:12" hidden="1">
      <c r="B1128" s="8"/>
      <c r="C1128" s="12"/>
      <c r="D1128" s="12"/>
      <c r="E1128" s="12"/>
      <c r="F1128" s="12"/>
      <c r="G1128" s="12"/>
      <c r="H1128" s="12"/>
      <c r="I1128" s="12"/>
      <c r="J1128" s="12"/>
      <c r="K1128" s="12"/>
      <c r="L1128" s="12"/>
    </row>
    <row r="1129" spans="2:12" hidden="1">
      <c r="B1129" s="8"/>
      <c r="C1129" s="12"/>
      <c r="D1129" s="12"/>
      <c r="E1129" s="12"/>
      <c r="F1129" s="12"/>
      <c r="G1129" s="12"/>
      <c r="H1129" s="12"/>
      <c r="I1129" s="12"/>
      <c r="J1129" s="12"/>
      <c r="K1129" s="12"/>
      <c r="L1129" s="12"/>
    </row>
    <row r="1130" spans="2:12" hidden="1">
      <c r="B1130" s="8"/>
      <c r="C1130" s="12"/>
      <c r="D1130" s="12"/>
      <c r="E1130" s="12"/>
      <c r="F1130" s="12"/>
      <c r="G1130" s="12"/>
      <c r="H1130" s="12"/>
      <c r="I1130" s="12"/>
      <c r="J1130" s="12"/>
      <c r="K1130" s="12"/>
      <c r="L1130" s="12"/>
    </row>
    <row r="1131" spans="2:12" hidden="1">
      <c r="B1131" s="8"/>
      <c r="C1131" s="12"/>
      <c r="D1131" s="12"/>
      <c r="E1131" s="12"/>
      <c r="F1131" s="12"/>
      <c r="G1131" s="12"/>
      <c r="H1131" s="12"/>
      <c r="I1131" s="12"/>
      <c r="J1131" s="12"/>
      <c r="K1131" s="12"/>
      <c r="L1131" s="12"/>
    </row>
    <row r="1132" spans="2:12" hidden="1">
      <c r="B1132" s="8"/>
      <c r="C1132" s="12"/>
      <c r="D1132" s="12"/>
      <c r="E1132" s="12"/>
      <c r="F1132" s="12"/>
      <c r="G1132" s="12"/>
      <c r="H1132" s="12"/>
      <c r="I1132" s="12"/>
      <c r="J1132" s="12"/>
      <c r="K1132" s="12"/>
      <c r="L1132" s="12"/>
    </row>
    <row r="1133" spans="2:12" hidden="1">
      <c r="B1133" s="8"/>
      <c r="C1133" s="12"/>
      <c r="D1133" s="12"/>
      <c r="E1133" s="12"/>
      <c r="F1133" s="12"/>
      <c r="G1133" s="12"/>
      <c r="H1133" s="12"/>
      <c r="I1133" s="12"/>
      <c r="J1133" s="12"/>
      <c r="K1133" s="12"/>
      <c r="L1133" s="12"/>
    </row>
    <row r="1134" spans="2:12" hidden="1">
      <c r="B1134" s="8"/>
      <c r="C1134" s="12"/>
      <c r="D1134" s="12"/>
      <c r="E1134" s="12"/>
      <c r="F1134" s="12"/>
      <c r="G1134" s="12"/>
      <c r="H1134" s="12"/>
      <c r="I1134" s="12"/>
      <c r="J1134" s="12"/>
      <c r="K1134" s="12"/>
      <c r="L1134" s="12"/>
    </row>
    <row r="1135" spans="2:12" hidden="1">
      <c r="B1135" s="8"/>
      <c r="C1135" s="12"/>
      <c r="D1135" s="12"/>
      <c r="E1135" s="12"/>
      <c r="F1135" s="12"/>
      <c r="G1135" s="12"/>
      <c r="H1135" s="12"/>
      <c r="I1135" s="12"/>
      <c r="J1135" s="12"/>
      <c r="K1135" s="12"/>
      <c r="L1135" s="12"/>
    </row>
    <row r="1136" spans="2:12" hidden="1">
      <c r="B1136" s="8"/>
      <c r="C1136" s="12"/>
      <c r="D1136" s="12"/>
      <c r="E1136" s="12"/>
      <c r="F1136" s="12"/>
      <c r="G1136" s="12"/>
      <c r="H1136" s="12"/>
      <c r="I1136" s="12"/>
      <c r="J1136" s="12"/>
      <c r="K1136" s="12"/>
      <c r="L1136" s="12"/>
    </row>
    <row r="1137" spans="2:12" hidden="1">
      <c r="B1137" s="8"/>
      <c r="C1137" s="12"/>
      <c r="D1137" s="12"/>
      <c r="E1137" s="12"/>
      <c r="F1137" s="12"/>
      <c r="G1137" s="12"/>
      <c r="H1137" s="12"/>
      <c r="I1137" s="12"/>
      <c r="J1137" s="12"/>
      <c r="K1137" s="12"/>
      <c r="L1137" s="12"/>
    </row>
    <row r="1138" spans="2:12" hidden="1">
      <c r="B1138" s="8"/>
      <c r="C1138" s="12"/>
      <c r="D1138" s="12"/>
      <c r="E1138" s="12"/>
      <c r="F1138" s="12"/>
      <c r="G1138" s="12"/>
      <c r="H1138" s="12"/>
      <c r="I1138" s="12"/>
      <c r="J1138" s="12"/>
      <c r="K1138" s="12"/>
      <c r="L1138" s="12"/>
    </row>
    <row r="1139" spans="2:12" hidden="1">
      <c r="B1139" s="8"/>
      <c r="C1139" s="12"/>
      <c r="D1139" s="12"/>
      <c r="E1139" s="12"/>
      <c r="F1139" s="12"/>
      <c r="G1139" s="12"/>
      <c r="H1139" s="12"/>
      <c r="I1139" s="12"/>
      <c r="J1139" s="12"/>
      <c r="K1139" s="12"/>
      <c r="L1139" s="12"/>
    </row>
    <row r="1140" spans="2:12" hidden="1">
      <c r="B1140" s="8"/>
      <c r="C1140" s="12"/>
      <c r="D1140" s="12"/>
      <c r="E1140" s="12"/>
      <c r="F1140" s="12"/>
      <c r="G1140" s="12"/>
      <c r="H1140" s="12"/>
      <c r="I1140" s="12"/>
      <c r="J1140" s="12"/>
      <c r="K1140" s="12"/>
      <c r="L1140" s="12"/>
    </row>
    <row r="1141" spans="2:12" hidden="1">
      <c r="B1141" s="8"/>
      <c r="C1141" s="12"/>
      <c r="D1141" s="12"/>
      <c r="E1141" s="12"/>
      <c r="F1141" s="12"/>
      <c r="G1141" s="12"/>
      <c r="H1141" s="12"/>
      <c r="I1141" s="12"/>
      <c r="J1141" s="12"/>
      <c r="K1141" s="12"/>
      <c r="L1141" s="12"/>
    </row>
    <row r="1142" spans="2:12" hidden="1">
      <c r="B1142" s="8"/>
      <c r="C1142" s="12"/>
      <c r="D1142" s="12"/>
      <c r="E1142" s="12"/>
      <c r="F1142" s="12"/>
      <c r="G1142" s="12"/>
      <c r="H1142" s="12"/>
      <c r="I1142" s="12"/>
      <c r="J1142" s="12"/>
      <c r="K1142" s="12"/>
      <c r="L1142" s="12"/>
    </row>
    <row r="1143" spans="2:12" hidden="1">
      <c r="B1143" s="8"/>
      <c r="C1143" s="12"/>
      <c r="D1143" s="12"/>
      <c r="E1143" s="12"/>
      <c r="F1143" s="12"/>
      <c r="G1143" s="12"/>
      <c r="H1143" s="12"/>
      <c r="I1143" s="12"/>
      <c r="J1143" s="12"/>
      <c r="K1143" s="12"/>
      <c r="L1143" s="12"/>
    </row>
    <row r="1144" spans="2:12" hidden="1">
      <c r="B1144" s="8"/>
      <c r="C1144" s="12"/>
      <c r="D1144" s="12"/>
      <c r="E1144" s="12"/>
      <c r="F1144" s="12"/>
      <c r="G1144" s="12"/>
      <c r="H1144" s="12"/>
      <c r="I1144" s="12"/>
      <c r="J1144" s="12"/>
      <c r="K1144" s="12"/>
      <c r="L1144" s="12"/>
    </row>
    <row r="1145" spans="2:12" hidden="1">
      <c r="B1145" s="8"/>
      <c r="C1145" s="12"/>
      <c r="D1145" s="12"/>
      <c r="E1145" s="12"/>
      <c r="F1145" s="12"/>
      <c r="G1145" s="12"/>
      <c r="H1145" s="12"/>
      <c r="I1145" s="12"/>
      <c r="J1145" s="12"/>
      <c r="K1145" s="12"/>
      <c r="L1145" s="12"/>
    </row>
    <row r="1146" spans="2:12" hidden="1">
      <c r="B1146" s="8"/>
      <c r="C1146" s="12"/>
      <c r="D1146" s="12"/>
      <c r="E1146" s="12"/>
      <c r="F1146" s="12"/>
      <c r="G1146" s="12"/>
      <c r="H1146" s="12"/>
      <c r="I1146" s="12"/>
      <c r="J1146" s="12"/>
      <c r="K1146" s="12"/>
      <c r="L1146" s="12"/>
    </row>
    <row r="1147" spans="2:12" hidden="1">
      <c r="B1147" s="8"/>
      <c r="C1147" s="12"/>
      <c r="D1147" s="12"/>
      <c r="E1147" s="12"/>
      <c r="F1147" s="12"/>
      <c r="G1147" s="12"/>
      <c r="H1147" s="12"/>
      <c r="I1147" s="12"/>
      <c r="J1147" s="12"/>
      <c r="K1147" s="12"/>
      <c r="L1147" s="12"/>
    </row>
    <row r="1148" spans="2:12" hidden="1">
      <c r="B1148" s="8"/>
      <c r="C1148" s="12"/>
      <c r="D1148" s="12"/>
      <c r="E1148" s="12"/>
      <c r="F1148" s="12"/>
      <c r="G1148" s="12"/>
      <c r="H1148" s="12"/>
      <c r="I1148" s="12"/>
      <c r="J1148" s="12"/>
      <c r="K1148" s="12"/>
      <c r="L1148" s="12"/>
    </row>
    <row r="1149" spans="2:12" hidden="1">
      <c r="B1149" s="8"/>
      <c r="C1149" s="12"/>
      <c r="D1149" s="12"/>
      <c r="E1149" s="12"/>
      <c r="F1149" s="12"/>
      <c r="G1149" s="12"/>
      <c r="H1149" s="12"/>
      <c r="I1149" s="12"/>
      <c r="J1149" s="12"/>
      <c r="K1149" s="12"/>
      <c r="L1149" s="12"/>
    </row>
    <row r="1150" spans="2:12" hidden="1">
      <c r="B1150" s="8"/>
      <c r="C1150" s="12"/>
      <c r="D1150" s="12"/>
      <c r="E1150" s="12"/>
      <c r="F1150" s="12"/>
      <c r="G1150" s="12"/>
      <c r="H1150" s="12"/>
      <c r="I1150" s="12"/>
      <c r="J1150" s="12"/>
      <c r="K1150" s="12"/>
      <c r="L1150" s="12"/>
    </row>
    <row r="1151" spans="2:12" hidden="1">
      <c r="B1151" s="8"/>
      <c r="C1151" s="12"/>
      <c r="D1151" s="12"/>
      <c r="E1151" s="12"/>
      <c r="F1151" s="12"/>
      <c r="G1151" s="12"/>
      <c r="H1151" s="12"/>
      <c r="I1151" s="12"/>
      <c r="J1151" s="12"/>
      <c r="K1151" s="12"/>
      <c r="L1151" s="12"/>
    </row>
    <row r="1152" spans="2:12" hidden="1">
      <c r="B1152" s="8"/>
      <c r="C1152" s="12"/>
      <c r="D1152" s="12"/>
      <c r="E1152" s="12"/>
      <c r="F1152" s="12"/>
      <c r="G1152" s="12"/>
      <c r="H1152" s="12"/>
      <c r="I1152" s="12"/>
      <c r="J1152" s="12"/>
      <c r="K1152" s="12"/>
      <c r="L1152" s="12"/>
    </row>
    <row r="1153" spans="2:12" hidden="1">
      <c r="B1153" s="8"/>
      <c r="C1153" s="12"/>
      <c r="D1153" s="12"/>
      <c r="E1153" s="12"/>
      <c r="F1153" s="12"/>
      <c r="G1153" s="12"/>
      <c r="H1153" s="12"/>
      <c r="I1153" s="12"/>
      <c r="J1153" s="12"/>
      <c r="K1153" s="12"/>
      <c r="L1153" s="12"/>
    </row>
    <row r="1154" spans="2:12" hidden="1">
      <c r="B1154" s="8"/>
      <c r="C1154" s="12"/>
      <c r="D1154" s="12"/>
      <c r="E1154" s="12"/>
      <c r="F1154" s="12"/>
      <c r="G1154" s="12"/>
      <c r="H1154" s="12"/>
      <c r="I1154" s="12"/>
      <c r="J1154" s="12"/>
      <c r="K1154" s="12"/>
      <c r="L1154" s="12"/>
    </row>
    <row r="1155" spans="2:12" hidden="1">
      <c r="B1155" s="8"/>
      <c r="C1155" s="12"/>
      <c r="D1155" s="12"/>
      <c r="E1155" s="12"/>
      <c r="F1155" s="12"/>
      <c r="G1155" s="12"/>
      <c r="H1155" s="12"/>
      <c r="I1155" s="12"/>
      <c r="J1155" s="12"/>
      <c r="K1155" s="12"/>
      <c r="L1155" s="12"/>
    </row>
    <row r="1156" spans="2:12" hidden="1">
      <c r="B1156" s="8"/>
      <c r="C1156" s="12"/>
      <c r="D1156" s="12"/>
      <c r="E1156" s="12"/>
      <c r="F1156" s="12"/>
      <c r="G1156" s="12"/>
      <c r="H1156" s="12"/>
      <c r="I1156" s="12"/>
      <c r="J1156" s="12"/>
      <c r="K1156" s="12"/>
      <c r="L1156" s="12"/>
    </row>
    <row r="1157" spans="2:12" hidden="1">
      <c r="B1157" s="8"/>
      <c r="C1157" s="12"/>
      <c r="D1157" s="12"/>
      <c r="E1157" s="12"/>
      <c r="F1157" s="12"/>
      <c r="G1157" s="12"/>
      <c r="H1157" s="12"/>
      <c r="I1157" s="12"/>
      <c r="J1157" s="12"/>
      <c r="K1157" s="12"/>
      <c r="L1157" s="12"/>
    </row>
    <row r="1158" spans="2:12" hidden="1">
      <c r="B1158" s="8"/>
      <c r="C1158" s="12"/>
      <c r="D1158" s="12"/>
      <c r="E1158" s="12"/>
      <c r="F1158" s="12"/>
      <c r="G1158" s="12"/>
      <c r="H1158" s="12"/>
      <c r="I1158" s="12"/>
      <c r="J1158" s="12"/>
      <c r="K1158" s="12"/>
      <c r="L1158" s="12"/>
    </row>
    <row r="1159" spans="2:12" hidden="1">
      <c r="B1159" s="8"/>
      <c r="C1159" s="12"/>
      <c r="D1159" s="12"/>
      <c r="E1159" s="12"/>
      <c r="F1159" s="12"/>
      <c r="G1159" s="12"/>
      <c r="H1159" s="12"/>
      <c r="I1159" s="12"/>
      <c r="J1159" s="12"/>
      <c r="K1159" s="12"/>
      <c r="L1159" s="12"/>
    </row>
    <row r="1160" spans="2:12" hidden="1">
      <c r="B1160" s="8"/>
      <c r="C1160" s="12"/>
      <c r="D1160" s="12"/>
      <c r="E1160" s="12"/>
      <c r="F1160" s="12"/>
      <c r="G1160" s="12"/>
      <c r="H1160" s="12"/>
      <c r="I1160" s="12"/>
      <c r="J1160" s="12"/>
      <c r="K1160" s="12"/>
      <c r="L1160" s="12"/>
    </row>
    <row r="1161" spans="2:12" hidden="1">
      <c r="B1161" s="8"/>
      <c r="C1161" s="12"/>
      <c r="D1161" s="12"/>
      <c r="E1161" s="12"/>
      <c r="F1161" s="12"/>
      <c r="G1161" s="12"/>
      <c r="H1161" s="12"/>
      <c r="I1161" s="12"/>
      <c r="J1161" s="12"/>
      <c r="K1161" s="12"/>
      <c r="L1161" s="12"/>
    </row>
    <row r="1162" spans="2:12" hidden="1">
      <c r="B1162" s="8"/>
      <c r="C1162" s="12"/>
      <c r="D1162" s="12"/>
      <c r="E1162" s="12"/>
      <c r="F1162" s="12"/>
      <c r="G1162" s="12"/>
      <c r="H1162" s="12"/>
      <c r="I1162" s="12"/>
      <c r="J1162" s="12"/>
      <c r="K1162" s="12"/>
      <c r="L1162" s="12"/>
    </row>
    <row r="1163" spans="2:12" hidden="1">
      <c r="B1163" s="8"/>
      <c r="C1163" s="12"/>
      <c r="D1163" s="12"/>
      <c r="E1163" s="12"/>
      <c r="F1163" s="12"/>
      <c r="G1163" s="12"/>
      <c r="H1163" s="12"/>
      <c r="I1163" s="12"/>
      <c r="J1163" s="12"/>
      <c r="K1163" s="12"/>
      <c r="L1163" s="12"/>
    </row>
    <row r="1164" spans="2:12" hidden="1">
      <c r="B1164" s="8"/>
      <c r="C1164" s="12"/>
      <c r="D1164" s="12"/>
      <c r="E1164" s="12"/>
      <c r="F1164" s="12"/>
      <c r="G1164" s="12"/>
      <c r="H1164" s="12"/>
      <c r="I1164" s="12"/>
      <c r="J1164" s="12"/>
      <c r="K1164" s="12"/>
      <c r="L1164" s="12"/>
    </row>
    <row r="1165" spans="2:12" hidden="1">
      <c r="B1165" s="8"/>
      <c r="C1165" s="12"/>
      <c r="D1165" s="12"/>
      <c r="E1165" s="12"/>
      <c r="F1165" s="12"/>
      <c r="G1165" s="12"/>
      <c r="H1165" s="12"/>
      <c r="I1165" s="12"/>
      <c r="J1165" s="12"/>
      <c r="K1165" s="12"/>
      <c r="L1165" s="12"/>
    </row>
    <row r="1166" spans="2:12" hidden="1">
      <c r="B1166" s="8"/>
      <c r="C1166" s="12"/>
      <c r="D1166" s="12"/>
      <c r="E1166" s="12"/>
      <c r="F1166" s="12"/>
      <c r="G1166" s="12"/>
      <c r="H1166" s="12"/>
      <c r="I1166" s="12"/>
      <c r="J1166" s="12"/>
      <c r="K1166" s="12"/>
      <c r="L1166" s="12"/>
    </row>
    <row r="1167" spans="2:12" hidden="1">
      <c r="B1167" s="8"/>
      <c r="C1167" s="12"/>
      <c r="D1167" s="12"/>
      <c r="E1167" s="12"/>
      <c r="F1167" s="12"/>
      <c r="G1167" s="12"/>
      <c r="H1167" s="12"/>
      <c r="I1167" s="12"/>
      <c r="J1167" s="12"/>
      <c r="K1167" s="12"/>
      <c r="L1167" s="12"/>
    </row>
    <row r="1168" spans="2:12" hidden="1">
      <c r="B1168" s="8"/>
      <c r="C1168" s="12"/>
      <c r="D1168" s="12"/>
      <c r="E1168" s="12"/>
      <c r="F1168" s="12"/>
      <c r="G1168" s="12"/>
      <c r="H1168" s="12"/>
      <c r="I1168" s="12"/>
      <c r="J1168" s="12"/>
      <c r="K1168" s="12"/>
      <c r="L1168" s="12"/>
    </row>
    <row r="1169" spans="2:12" hidden="1">
      <c r="B1169" s="8"/>
      <c r="C1169" s="12"/>
      <c r="D1169" s="12"/>
      <c r="E1169" s="12"/>
      <c r="F1169" s="12"/>
      <c r="G1169" s="12"/>
      <c r="H1169" s="12"/>
      <c r="I1169" s="12"/>
      <c r="J1169" s="12"/>
      <c r="K1169" s="12"/>
      <c r="L1169" s="12"/>
    </row>
    <row r="1170" spans="2:12" hidden="1">
      <c r="B1170" s="8"/>
      <c r="C1170" s="12"/>
      <c r="D1170" s="12"/>
      <c r="E1170" s="12"/>
      <c r="F1170" s="12"/>
      <c r="G1170" s="12"/>
      <c r="H1170" s="12"/>
      <c r="I1170" s="12"/>
      <c r="J1170" s="12"/>
      <c r="K1170" s="12"/>
      <c r="L1170" s="12"/>
    </row>
    <row r="1171" spans="2:12" hidden="1">
      <c r="B1171" s="8"/>
      <c r="C1171" s="12"/>
      <c r="D1171" s="12"/>
      <c r="E1171" s="12"/>
      <c r="F1171" s="12"/>
      <c r="G1171" s="12"/>
      <c r="H1171" s="12"/>
      <c r="I1171" s="12"/>
      <c r="J1171" s="12"/>
      <c r="K1171" s="12"/>
      <c r="L1171" s="12"/>
    </row>
    <row r="1172" spans="2:12" hidden="1">
      <c r="B1172" s="8"/>
      <c r="C1172" s="12"/>
      <c r="D1172" s="12"/>
      <c r="E1172" s="12"/>
      <c r="F1172" s="12"/>
      <c r="G1172" s="12"/>
      <c r="H1172" s="12"/>
      <c r="I1172" s="12"/>
      <c r="J1172" s="12"/>
      <c r="K1172" s="12"/>
      <c r="L1172" s="12"/>
    </row>
    <row r="1173" spans="2:12" hidden="1">
      <c r="B1173" s="8"/>
      <c r="C1173" s="12"/>
      <c r="D1173" s="12"/>
      <c r="E1173" s="12"/>
      <c r="F1173" s="12"/>
      <c r="G1173" s="12"/>
      <c r="H1173" s="12"/>
      <c r="I1173" s="12"/>
      <c r="J1173" s="12"/>
      <c r="K1173" s="12"/>
      <c r="L1173" s="12"/>
    </row>
    <row r="1174" spans="2:12" hidden="1">
      <c r="B1174" s="8"/>
      <c r="C1174" s="12"/>
      <c r="D1174" s="12"/>
      <c r="E1174" s="12"/>
      <c r="F1174" s="12"/>
      <c r="G1174" s="12"/>
      <c r="H1174" s="12"/>
      <c r="I1174" s="12"/>
      <c r="J1174" s="12"/>
      <c r="K1174" s="12"/>
      <c r="L1174" s="12"/>
    </row>
    <row r="1175" spans="2:12" hidden="1">
      <c r="B1175" s="8"/>
      <c r="C1175" s="12"/>
      <c r="D1175" s="12"/>
      <c r="E1175" s="12"/>
      <c r="F1175" s="12"/>
      <c r="G1175" s="12"/>
      <c r="H1175" s="12"/>
      <c r="I1175" s="12"/>
      <c r="J1175" s="12"/>
      <c r="K1175" s="12"/>
      <c r="L1175" s="12"/>
    </row>
    <row r="1176" spans="2:12" hidden="1">
      <c r="B1176" s="8"/>
      <c r="C1176" s="12"/>
      <c r="D1176" s="12"/>
      <c r="E1176" s="12"/>
      <c r="F1176" s="12"/>
      <c r="G1176" s="12"/>
      <c r="H1176" s="12"/>
      <c r="I1176" s="12"/>
      <c r="J1176" s="12"/>
      <c r="K1176" s="12"/>
      <c r="L1176" s="12"/>
    </row>
    <row r="1177" spans="2:12" hidden="1">
      <c r="B1177" s="8"/>
      <c r="C1177" s="12"/>
      <c r="D1177" s="12"/>
      <c r="E1177" s="12"/>
      <c r="F1177" s="12"/>
      <c r="G1177" s="12"/>
      <c r="H1177" s="12"/>
      <c r="I1177" s="12"/>
      <c r="J1177" s="12"/>
      <c r="K1177" s="12"/>
      <c r="L1177" s="12"/>
    </row>
    <row r="1178" spans="2:12" hidden="1">
      <c r="B1178" s="8"/>
      <c r="C1178" s="12"/>
      <c r="D1178" s="12"/>
      <c r="E1178" s="12"/>
      <c r="F1178" s="12"/>
      <c r="G1178" s="12"/>
      <c r="H1178" s="12"/>
      <c r="I1178" s="12"/>
      <c r="J1178" s="12"/>
      <c r="K1178" s="12"/>
      <c r="L1178" s="12"/>
    </row>
    <row r="1179" spans="2:12" hidden="1">
      <c r="B1179" s="8"/>
      <c r="C1179" s="12"/>
      <c r="D1179" s="12"/>
      <c r="E1179" s="12"/>
      <c r="F1179" s="12"/>
      <c r="G1179" s="12"/>
      <c r="H1179" s="12"/>
      <c r="I1179" s="12"/>
      <c r="J1179" s="12"/>
      <c r="K1179" s="12"/>
      <c r="L1179" s="12"/>
    </row>
    <row r="1180" spans="2:12" hidden="1">
      <c r="B1180" s="8"/>
      <c r="C1180" s="12"/>
      <c r="D1180" s="12"/>
      <c r="E1180" s="12"/>
      <c r="F1180" s="12"/>
      <c r="G1180" s="12"/>
      <c r="H1180" s="12"/>
      <c r="I1180" s="12"/>
      <c r="J1180" s="12"/>
      <c r="K1180" s="12"/>
      <c r="L1180" s="12"/>
    </row>
    <row r="1181" spans="2:12" hidden="1">
      <c r="B1181" s="8"/>
      <c r="C1181" s="12"/>
      <c r="D1181" s="12"/>
      <c r="E1181" s="12"/>
      <c r="F1181" s="12"/>
      <c r="G1181" s="12"/>
      <c r="H1181" s="12"/>
      <c r="I1181" s="12"/>
      <c r="J1181" s="12"/>
      <c r="K1181" s="12"/>
      <c r="L1181" s="12"/>
    </row>
    <row r="1182" spans="2:12" hidden="1">
      <c r="B1182" s="8"/>
      <c r="C1182" s="12"/>
      <c r="D1182" s="12"/>
      <c r="E1182" s="12"/>
      <c r="F1182" s="12"/>
      <c r="G1182" s="12"/>
      <c r="H1182" s="12"/>
      <c r="I1182" s="12"/>
      <c r="J1182" s="12"/>
      <c r="K1182" s="12"/>
      <c r="L1182" s="12"/>
    </row>
    <row r="1183" spans="2:12" hidden="1">
      <c r="B1183" s="8"/>
      <c r="C1183" s="12"/>
      <c r="D1183" s="12"/>
      <c r="E1183" s="12"/>
      <c r="F1183" s="12"/>
      <c r="G1183" s="12"/>
      <c r="H1183" s="12"/>
      <c r="I1183" s="12"/>
      <c r="J1183" s="12"/>
      <c r="K1183" s="12"/>
      <c r="L1183" s="12"/>
    </row>
    <row r="1184" spans="2:12" hidden="1">
      <c r="B1184" s="8"/>
      <c r="C1184" s="12"/>
      <c r="D1184" s="12"/>
      <c r="E1184" s="12"/>
      <c r="F1184" s="12"/>
      <c r="G1184" s="12"/>
      <c r="H1184" s="12"/>
      <c r="I1184" s="12"/>
      <c r="J1184" s="12"/>
      <c r="K1184" s="12"/>
      <c r="L1184" s="12"/>
    </row>
    <row r="1185" spans="2:12" hidden="1">
      <c r="B1185" s="8"/>
      <c r="C1185" s="12"/>
      <c r="D1185" s="12"/>
      <c r="E1185" s="12"/>
      <c r="F1185" s="12"/>
      <c r="G1185" s="12"/>
      <c r="H1185" s="12"/>
      <c r="I1185" s="12"/>
      <c r="J1185" s="12"/>
      <c r="K1185" s="12"/>
      <c r="L1185" s="12"/>
    </row>
    <row r="1186" spans="2:12" hidden="1">
      <c r="B1186" s="8"/>
      <c r="C1186" s="12"/>
      <c r="D1186" s="12"/>
      <c r="E1186" s="12"/>
      <c r="F1186" s="12"/>
      <c r="G1186" s="12"/>
      <c r="H1186" s="12"/>
      <c r="I1186" s="12"/>
      <c r="J1186" s="12"/>
      <c r="K1186" s="12"/>
      <c r="L1186" s="12"/>
    </row>
    <row r="1187" spans="2:12" hidden="1">
      <c r="B1187" s="8"/>
      <c r="C1187" s="12"/>
      <c r="D1187" s="12"/>
      <c r="E1187" s="12"/>
      <c r="F1187" s="12"/>
      <c r="G1187" s="12"/>
      <c r="H1187" s="12"/>
      <c r="I1187" s="12"/>
      <c r="J1187" s="12"/>
      <c r="K1187" s="12"/>
      <c r="L1187" s="12"/>
    </row>
    <row r="1188" spans="2:12" hidden="1">
      <c r="B1188" s="8"/>
      <c r="C1188" s="12"/>
      <c r="D1188" s="12"/>
      <c r="E1188" s="12"/>
      <c r="F1188" s="12"/>
      <c r="G1188" s="12"/>
      <c r="H1188" s="12"/>
      <c r="I1188" s="12"/>
      <c r="J1188" s="12"/>
      <c r="K1188" s="12"/>
      <c r="L1188" s="12"/>
    </row>
    <row r="1189" spans="2:12" hidden="1">
      <c r="B1189" s="8"/>
      <c r="C1189" s="12"/>
      <c r="D1189" s="12"/>
      <c r="E1189" s="12"/>
      <c r="F1189" s="12"/>
      <c r="G1189" s="12"/>
      <c r="H1189" s="12"/>
      <c r="I1189" s="12"/>
      <c r="J1189" s="12"/>
      <c r="K1189" s="12"/>
      <c r="L1189" s="12"/>
    </row>
    <row r="1190" spans="2:12" hidden="1">
      <c r="B1190" s="8"/>
      <c r="C1190" s="12"/>
      <c r="D1190" s="12"/>
      <c r="E1190" s="12"/>
      <c r="F1190" s="12"/>
      <c r="G1190" s="12"/>
      <c r="H1190" s="12"/>
      <c r="I1190" s="12"/>
      <c r="J1190" s="12"/>
      <c r="K1190" s="12"/>
      <c r="L1190" s="12"/>
    </row>
    <row r="1191" spans="2:12" hidden="1">
      <c r="B1191" s="8"/>
      <c r="C1191" s="12"/>
      <c r="D1191" s="12"/>
      <c r="E1191" s="12"/>
      <c r="F1191" s="12"/>
      <c r="G1191" s="12"/>
      <c r="H1191" s="12"/>
      <c r="I1191" s="12"/>
      <c r="J1191" s="12"/>
      <c r="K1191" s="12"/>
      <c r="L1191" s="12"/>
    </row>
    <row r="1192" spans="2:12" hidden="1">
      <c r="B1192" s="8"/>
      <c r="C1192" s="12"/>
      <c r="D1192" s="12"/>
      <c r="E1192" s="12"/>
      <c r="F1192" s="12"/>
      <c r="G1192" s="12"/>
      <c r="H1192" s="12"/>
      <c r="I1192" s="12"/>
      <c r="J1192" s="12"/>
      <c r="K1192" s="12"/>
      <c r="L1192" s="12"/>
    </row>
    <row r="1193" spans="2:12" hidden="1">
      <c r="B1193" s="8"/>
      <c r="C1193" s="12"/>
      <c r="D1193" s="12"/>
      <c r="E1193" s="12"/>
      <c r="F1193" s="12"/>
      <c r="G1193" s="12"/>
      <c r="H1193" s="12"/>
      <c r="I1193" s="12"/>
      <c r="J1193" s="12"/>
      <c r="K1193" s="12"/>
      <c r="L1193" s="12"/>
    </row>
    <row r="1194" spans="2:12" hidden="1">
      <c r="B1194" s="8"/>
      <c r="C1194" s="12"/>
      <c r="D1194" s="12"/>
      <c r="E1194" s="12"/>
      <c r="F1194" s="12"/>
      <c r="G1194" s="12"/>
      <c r="H1194" s="12"/>
      <c r="I1194" s="12"/>
      <c r="J1194" s="12"/>
      <c r="K1194" s="12"/>
      <c r="L1194" s="12"/>
    </row>
    <row r="1195" spans="2:12" hidden="1">
      <c r="B1195" s="8"/>
      <c r="C1195" s="12"/>
      <c r="D1195" s="12"/>
      <c r="E1195" s="12"/>
      <c r="F1195" s="12"/>
      <c r="G1195" s="12"/>
      <c r="H1195" s="12"/>
      <c r="I1195" s="12"/>
      <c r="J1195" s="12"/>
      <c r="K1195" s="12"/>
      <c r="L1195" s="12"/>
    </row>
    <row r="1196" spans="2:12" hidden="1">
      <c r="B1196" s="8"/>
      <c r="C1196" s="12"/>
      <c r="D1196" s="12"/>
      <c r="E1196" s="12"/>
      <c r="F1196" s="12"/>
      <c r="G1196" s="12"/>
      <c r="H1196" s="12"/>
      <c r="I1196" s="12"/>
      <c r="J1196" s="12"/>
      <c r="K1196" s="12"/>
      <c r="L1196" s="12"/>
    </row>
    <row r="1197" spans="2:12" hidden="1">
      <c r="B1197" s="8"/>
      <c r="C1197" s="12"/>
      <c r="D1197" s="12"/>
      <c r="E1197" s="12"/>
      <c r="F1197" s="12"/>
      <c r="G1197" s="12"/>
      <c r="H1197" s="12"/>
      <c r="I1197" s="12"/>
      <c r="J1197" s="12"/>
      <c r="K1197" s="12"/>
      <c r="L1197" s="12"/>
    </row>
    <row r="1198" spans="2:12" hidden="1">
      <c r="B1198" s="8"/>
      <c r="C1198" s="12"/>
      <c r="D1198" s="12"/>
      <c r="E1198" s="12"/>
      <c r="F1198" s="12"/>
      <c r="G1198" s="12"/>
      <c r="H1198" s="12"/>
      <c r="I1198" s="12"/>
      <c r="J1198" s="12"/>
      <c r="K1198" s="12"/>
      <c r="L1198" s="12"/>
    </row>
    <row r="1199" spans="2:12" hidden="1">
      <c r="B1199" s="8"/>
      <c r="C1199" s="12"/>
      <c r="D1199" s="12"/>
      <c r="E1199" s="12"/>
      <c r="F1199" s="12"/>
      <c r="G1199" s="12"/>
      <c r="H1199" s="12"/>
      <c r="I1199" s="12"/>
      <c r="J1199" s="12"/>
      <c r="K1199" s="12"/>
      <c r="L1199" s="12"/>
    </row>
    <row r="1200" spans="2:12" hidden="1">
      <c r="B1200" s="8"/>
      <c r="C1200" s="12"/>
      <c r="D1200" s="12"/>
      <c r="E1200" s="12"/>
      <c r="F1200" s="12"/>
      <c r="G1200" s="12"/>
      <c r="H1200" s="12"/>
      <c r="I1200" s="12"/>
      <c r="J1200" s="12"/>
      <c r="K1200" s="12"/>
      <c r="L1200" s="12"/>
    </row>
    <row r="1201" spans="2:12" hidden="1">
      <c r="B1201" s="8"/>
      <c r="C1201" s="12"/>
      <c r="D1201" s="12"/>
      <c r="E1201" s="12"/>
      <c r="F1201" s="12"/>
      <c r="G1201" s="12"/>
      <c r="H1201" s="12"/>
      <c r="I1201" s="12"/>
      <c r="J1201" s="12"/>
      <c r="K1201" s="12"/>
      <c r="L1201" s="12"/>
    </row>
    <row r="1202" spans="2:12" hidden="1">
      <c r="B1202" s="8"/>
      <c r="C1202" s="12"/>
      <c r="D1202" s="12"/>
      <c r="E1202" s="12"/>
      <c r="F1202" s="12"/>
      <c r="G1202" s="12"/>
      <c r="H1202" s="12"/>
      <c r="I1202" s="12"/>
      <c r="J1202" s="12"/>
      <c r="K1202" s="12"/>
      <c r="L1202" s="12"/>
    </row>
    <row r="1203" spans="2:12" hidden="1">
      <c r="B1203" s="8"/>
      <c r="C1203" s="12"/>
      <c r="D1203" s="12"/>
      <c r="E1203" s="12"/>
      <c r="F1203" s="12"/>
      <c r="G1203" s="12"/>
      <c r="H1203" s="12"/>
      <c r="I1203" s="12"/>
      <c r="J1203" s="12"/>
      <c r="K1203" s="12"/>
      <c r="L1203" s="12"/>
    </row>
    <row r="1204" spans="2:12" hidden="1">
      <c r="B1204" s="8"/>
      <c r="C1204" s="12"/>
      <c r="D1204" s="12"/>
      <c r="E1204" s="12"/>
      <c r="F1204" s="12"/>
      <c r="G1204" s="12"/>
      <c r="H1204" s="12"/>
      <c r="I1204" s="12"/>
      <c r="J1204" s="12"/>
      <c r="K1204" s="12"/>
      <c r="L1204" s="12"/>
    </row>
    <row r="1205" spans="2:12" hidden="1">
      <c r="B1205" s="8"/>
      <c r="C1205" s="12"/>
      <c r="D1205" s="12"/>
      <c r="E1205" s="12"/>
      <c r="F1205" s="12"/>
      <c r="G1205" s="12"/>
      <c r="H1205" s="12"/>
      <c r="I1205" s="12"/>
      <c r="J1205" s="12"/>
      <c r="K1205" s="12"/>
      <c r="L1205" s="12"/>
    </row>
    <row r="1206" spans="2:12" hidden="1">
      <c r="B1206" s="8"/>
      <c r="C1206" s="12"/>
      <c r="D1206" s="12"/>
      <c r="E1206" s="12"/>
      <c r="F1206" s="12"/>
      <c r="G1206" s="12"/>
      <c r="H1206" s="12"/>
      <c r="I1206" s="12"/>
      <c r="J1206" s="12"/>
      <c r="K1206" s="12"/>
      <c r="L1206" s="12"/>
    </row>
    <row r="1207" spans="2:12" hidden="1">
      <c r="B1207" s="8"/>
      <c r="C1207" s="12"/>
      <c r="D1207" s="12"/>
      <c r="E1207" s="12"/>
      <c r="F1207" s="12"/>
      <c r="G1207" s="12"/>
      <c r="H1207" s="12"/>
      <c r="I1207" s="12"/>
      <c r="J1207" s="12"/>
      <c r="K1207" s="12"/>
      <c r="L1207" s="12"/>
    </row>
    <row r="1208" spans="2:12" hidden="1">
      <c r="B1208" s="8"/>
      <c r="C1208" s="12"/>
      <c r="D1208" s="12"/>
      <c r="E1208" s="12"/>
      <c r="F1208" s="12"/>
      <c r="G1208" s="12"/>
      <c r="H1208" s="12"/>
      <c r="I1208" s="12"/>
      <c r="J1208" s="12"/>
      <c r="K1208" s="12"/>
      <c r="L1208" s="12"/>
    </row>
    <row r="1209" spans="2:12" hidden="1">
      <c r="B1209" s="8"/>
      <c r="C1209" s="12"/>
      <c r="D1209" s="12"/>
      <c r="E1209" s="12"/>
      <c r="F1209" s="12"/>
      <c r="G1209" s="12"/>
      <c r="H1209" s="12"/>
      <c r="I1209" s="12"/>
      <c r="J1209" s="12"/>
      <c r="K1209" s="12"/>
      <c r="L1209" s="12"/>
    </row>
    <row r="1210" spans="2:12" hidden="1">
      <c r="B1210" s="8"/>
      <c r="C1210" s="12"/>
      <c r="D1210" s="12"/>
      <c r="E1210" s="12"/>
      <c r="F1210" s="12"/>
      <c r="G1210" s="12"/>
      <c r="H1210" s="12"/>
      <c r="I1210" s="12"/>
      <c r="J1210" s="12"/>
      <c r="K1210" s="12"/>
      <c r="L1210" s="12"/>
    </row>
    <row r="1211" spans="2:12" hidden="1">
      <c r="B1211" s="8"/>
      <c r="C1211" s="12"/>
      <c r="D1211" s="12"/>
      <c r="E1211" s="12"/>
      <c r="F1211" s="12"/>
      <c r="G1211" s="12"/>
      <c r="H1211" s="12"/>
      <c r="I1211" s="12"/>
      <c r="J1211" s="12"/>
      <c r="K1211" s="12"/>
      <c r="L1211" s="12"/>
    </row>
    <row r="1212" spans="2:12" hidden="1">
      <c r="B1212" s="8"/>
      <c r="C1212" s="12"/>
      <c r="D1212" s="12"/>
      <c r="E1212" s="12"/>
      <c r="F1212" s="12"/>
      <c r="G1212" s="12"/>
      <c r="H1212" s="12"/>
      <c r="I1212" s="12"/>
      <c r="J1212" s="12"/>
      <c r="K1212" s="12"/>
      <c r="L1212" s="12"/>
    </row>
    <row r="1213" spans="2:12" hidden="1">
      <c r="B1213" s="8"/>
      <c r="C1213" s="12"/>
      <c r="D1213" s="12"/>
      <c r="E1213" s="12"/>
      <c r="F1213" s="12"/>
      <c r="G1213" s="12"/>
      <c r="H1213" s="12"/>
      <c r="I1213" s="12"/>
      <c r="J1213" s="12"/>
      <c r="K1213" s="12"/>
      <c r="L1213" s="12"/>
    </row>
    <row r="1214" spans="2:12" hidden="1">
      <c r="B1214" s="8"/>
      <c r="C1214" s="12"/>
      <c r="D1214" s="12"/>
      <c r="E1214" s="12"/>
      <c r="F1214" s="12"/>
      <c r="G1214" s="12"/>
      <c r="H1214" s="12"/>
      <c r="I1214" s="12"/>
      <c r="J1214" s="12"/>
      <c r="K1214" s="12"/>
      <c r="L1214" s="12"/>
    </row>
    <row r="1215" spans="2:12" hidden="1">
      <c r="B1215" s="8"/>
      <c r="C1215" s="12"/>
      <c r="D1215" s="12"/>
      <c r="E1215" s="12"/>
      <c r="F1215" s="12"/>
      <c r="G1215" s="12"/>
      <c r="H1215" s="12"/>
      <c r="I1215" s="12"/>
      <c r="J1215" s="12"/>
      <c r="K1215" s="12"/>
      <c r="L1215" s="12"/>
    </row>
    <row r="1216" spans="2:12" hidden="1">
      <c r="B1216" s="8"/>
      <c r="C1216" s="12"/>
      <c r="D1216" s="12"/>
      <c r="E1216" s="12"/>
      <c r="F1216" s="12"/>
      <c r="G1216" s="12"/>
      <c r="H1216" s="12"/>
      <c r="I1216" s="12"/>
      <c r="J1216" s="12"/>
      <c r="K1216" s="12"/>
      <c r="L1216" s="12"/>
    </row>
    <row r="1217" spans="2:12" hidden="1">
      <c r="B1217" s="8"/>
      <c r="C1217" s="12"/>
      <c r="D1217" s="12"/>
      <c r="E1217" s="12"/>
      <c r="F1217" s="12"/>
      <c r="G1217" s="12"/>
      <c r="H1217" s="12"/>
      <c r="I1217" s="12"/>
      <c r="J1217" s="12"/>
      <c r="K1217" s="12"/>
      <c r="L1217" s="12"/>
    </row>
    <row r="1218" spans="2:12" hidden="1">
      <c r="B1218" s="8"/>
      <c r="C1218" s="12"/>
      <c r="D1218" s="12"/>
      <c r="E1218" s="12"/>
      <c r="F1218" s="12"/>
      <c r="G1218" s="12"/>
      <c r="H1218" s="12"/>
      <c r="I1218" s="12"/>
      <c r="J1218" s="12"/>
      <c r="K1218" s="12"/>
      <c r="L1218" s="12"/>
    </row>
    <row r="1219" spans="2:12" hidden="1">
      <c r="B1219" s="8"/>
      <c r="C1219" s="12"/>
      <c r="D1219" s="12"/>
      <c r="E1219" s="12"/>
      <c r="F1219" s="12"/>
      <c r="G1219" s="12"/>
      <c r="H1219" s="12"/>
      <c r="I1219" s="12"/>
      <c r="J1219" s="12"/>
      <c r="K1219" s="12"/>
      <c r="L1219" s="12"/>
    </row>
    <row r="1220" spans="2:12" hidden="1">
      <c r="B1220" s="8"/>
      <c r="C1220" s="12"/>
      <c r="D1220" s="12"/>
      <c r="E1220" s="12"/>
      <c r="F1220" s="12"/>
      <c r="G1220" s="12"/>
      <c r="H1220" s="12"/>
      <c r="I1220" s="12"/>
      <c r="J1220" s="12"/>
      <c r="K1220" s="12"/>
      <c r="L1220" s="12"/>
    </row>
    <row r="1221" spans="2:12" hidden="1">
      <c r="B1221" s="8"/>
      <c r="C1221" s="12"/>
      <c r="D1221" s="12"/>
      <c r="E1221" s="12"/>
      <c r="F1221" s="12"/>
      <c r="G1221" s="12"/>
      <c r="H1221" s="12"/>
      <c r="I1221" s="12"/>
      <c r="J1221" s="12"/>
      <c r="K1221" s="12"/>
      <c r="L1221" s="12"/>
    </row>
    <row r="1222" spans="2:12" hidden="1">
      <c r="B1222" s="8"/>
      <c r="C1222" s="12"/>
      <c r="D1222" s="12"/>
      <c r="E1222" s="12"/>
      <c r="F1222" s="12"/>
      <c r="G1222" s="12"/>
      <c r="H1222" s="12"/>
      <c r="I1222" s="12"/>
      <c r="J1222" s="12"/>
      <c r="K1222" s="12"/>
      <c r="L1222" s="12"/>
    </row>
    <row r="1223" spans="2:12" hidden="1">
      <c r="B1223" s="8"/>
      <c r="C1223" s="12"/>
      <c r="D1223" s="12"/>
      <c r="E1223" s="12"/>
      <c r="F1223" s="12"/>
      <c r="G1223" s="12"/>
      <c r="H1223" s="12"/>
      <c r="I1223" s="12"/>
      <c r="J1223" s="12"/>
      <c r="K1223" s="12"/>
      <c r="L1223" s="12"/>
    </row>
    <row r="1224" spans="2:12" hidden="1">
      <c r="B1224" s="8"/>
      <c r="C1224" s="12"/>
      <c r="D1224" s="12"/>
      <c r="E1224" s="12"/>
      <c r="F1224" s="12"/>
      <c r="G1224" s="12"/>
      <c r="H1224" s="12"/>
      <c r="I1224" s="12"/>
      <c r="J1224" s="12"/>
      <c r="K1224" s="12"/>
      <c r="L1224" s="12"/>
    </row>
    <row r="1225" spans="2:12" hidden="1">
      <c r="B1225" s="8"/>
      <c r="C1225" s="12"/>
      <c r="D1225" s="12"/>
      <c r="E1225" s="12"/>
      <c r="F1225" s="12"/>
      <c r="G1225" s="12"/>
      <c r="H1225" s="12"/>
      <c r="I1225" s="12"/>
      <c r="J1225" s="12"/>
      <c r="K1225" s="12"/>
      <c r="L1225" s="12"/>
    </row>
    <row r="1226" spans="2:12" hidden="1">
      <c r="B1226" s="8"/>
      <c r="C1226" s="12"/>
      <c r="D1226" s="12"/>
      <c r="E1226" s="12"/>
      <c r="F1226" s="12"/>
      <c r="G1226" s="12"/>
      <c r="H1226" s="12"/>
      <c r="I1226" s="12"/>
      <c r="J1226" s="12"/>
      <c r="K1226" s="12"/>
      <c r="L1226" s="12"/>
    </row>
    <row r="1227" spans="2:12" hidden="1">
      <c r="B1227" s="8"/>
      <c r="C1227" s="12"/>
      <c r="D1227" s="12"/>
      <c r="E1227" s="12"/>
      <c r="F1227" s="12"/>
      <c r="G1227" s="12"/>
      <c r="H1227" s="12"/>
      <c r="I1227" s="12"/>
      <c r="J1227" s="12"/>
      <c r="K1227" s="12"/>
      <c r="L1227" s="12"/>
    </row>
    <row r="1228" spans="2:12" hidden="1">
      <c r="B1228" s="8"/>
      <c r="C1228" s="12"/>
      <c r="D1228" s="12"/>
      <c r="E1228" s="12"/>
      <c r="F1228" s="12"/>
      <c r="G1228" s="12"/>
      <c r="H1228" s="12"/>
      <c r="I1228" s="12"/>
      <c r="J1228" s="12"/>
      <c r="K1228" s="12"/>
      <c r="L1228" s="12"/>
    </row>
    <row r="1229" spans="2:12" hidden="1">
      <c r="B1229" s="8"/>
      <c r="C1229" s="12"/>
      <c r="D1229" s="12"/>
      <c r="E1229" s="12"/>
      <c r="F1229" s="12"/>
      <c r="G1229" s="12"/>
      <c r="H1229" s="12"/>
      <c r="I1229" s="12"/>
      <c r="J1229" s="12"/>
      <c r="K1229" s="12"/>
      <c r="L1229" s="12"/>
    </row>
    <row r="1230" spans="2:12" hidden="1">
      <c r="B1230" s="8"/>
      <c r="C1230" s="12"/>
      <c r="D1230" s="12"/>
      <c r="E1230" s="12"/>
      <c r="F1230" s="12"/>
      <c r="G1230" s="12"/>
      <c r="H1230" s="12"/>
      <c r="I1230" s="12"/>
      <c r="J1230" s="12"/>
      <c r="K1230" s="12"/>
      <c r="L1230" s="12"/>
    </row>
    <row r="1231" spans="2:12" hidden="1">
      <c r="B1231" s="8"/>
      <c r="C1231" s="12"/>
      <c r="D1231" s="12"/>
      <c r="E1231" s="12"/>
      <c r="F1231" s="12"/>
      <c r="G1231" s="12"/>
      <c r="H1231" s="12"/>
      <c r="I1231" s="12"/>
      <c r="J1231" s="12"/>
      <c r="K1231" s="12"/>
      <c r="L1231" s="12"/>
    </row>
    <row r="1232" spans="2:12" hidden="1">
      <c r="B1232" s="8"/>
      <c r="C1232" s="12"/>
      <c r="D1232" s="12"/>
      <c r="E1232" s="12"/>
      <c r="F1232" s="12"/>
      <c r="G1232" s="12"/>
      <c r="H1232" s="12"/>
      <c r="I1232" s="12"/>
      <c r="J1232" s="12"/>
      <c r="K1232" s="12"/>
      <c r="L1232" s="12"/>
    </row>
    <row r="1233" spans="2:12" hidden="1">
      <c r="B1233" s="8"/>
      <c r="C1233" s="12"/>
      <c r="D1233" s="12"/>
      <c r="E1233" s="12"/>
      <c r="F1233" s="12"/>
      <c r="G1233" s="12"/>
      <c r="H1233" s="12"/>
      <c r="I1233" s="12"/>
      <c r="J1233" s="12"/>
      <c r="K1233" s="12"/>
      <c r="L1233" s="12"/>
    </row>
    <row r="1234" spans="2:12" hidden="1">
      <c r="B1234" s="8"/>
      <c r="C1234" s="12"/>
      <c r="D1234" s="12"/>
      <c r="E1234" s="12"/>
      <c r="F1234" s="12"/>
      <c r="G1234" s="12"/>
      <c r="H1234" s="12"/>
      <c r="I1234" s="12"/>
      <c r="J1234" s="12"/>
      <c r="K1234" s="12"/>
      <c r="L1234" s="12"/>
    </row>
    <row r="1235" spans="2:12" hidden="1">
      <c r="B1235" s="8"/>
      <c r="C1235" s="12"/>
      <c r="D1235" s="12"/>
      <c r="E1235" s="12"/>
      <c r="F1235" s="12"/>
      <c r="G1235" s="12"/>
      <c r="H1235" s="12"/>
      <c r="I1235" s="12"/>
      <c r="J1235" s="12"/>
      <c r="K1235" s="12"/>
      <c r="L1235" s="12"/>
    </row>
    <row r="1236" spans="2:12" hidden="1">
      <c r="B1236" s="8"/>
      <c r="C1236" s="12"/>
      <c r="D1236" s="12"/>
      <c r="E1236" s="12"/>
      <c r="F1236" s="12"/>
      <c r="G1236" s="12"/>
      <c r="H1236" s="12"/>
      <c r="I1236" s="12"/>
      <c r="J1236" s="12"/>
      <c r="K1236" s="12"/>
      <c r="L1236" s="12"/>
    </row>
    <row r="1237" spans="2:12" hidden="1">
      <c r="B1237" s="8"/>
      <c r="C1237" s="12"/>
      <c r="D1237" s="12"/>
      <c r="E1237" s="12"/>
      <c r="F1237" s="12"/>
      <c r="G1237" s="12"/>
      <c r="H1237" s="12"/>
      <c r="I1237" s="12"/>
      <c r="J1237" s="12"/>
      <c r="K1237" s="12"/>
      <c r="L1237" s="12"/>
    </row>
    <row r="1238" spans="2:12" hidden="1">
      <c r="B1238" s="8"/>
      <c r="C1238" s="12"/>
      <c r="D1238" s="12"/>
      <c r="E1238" s="12"/>
      <c r="F1238" s="12"/>
      <c r="G1238" s="12"/>
      <c r="H1238" s="12"/>
      <c r="I1238" s="12"/>
      <c r="J1238" s="12"/>
      <c r="K1238" s="12"/>
      <c r="L1238" s="12"/>
    </row>
    <row r="1239" spans="2:12" hidden="1">
      <c r="B1239" s="8"/>
      <c r="C1239" s="12"/>
      <c r="D1239" s="12"/>
      <c r="E1239" s="12"/>
      <c r="F1239" s="12"/>
      <c r="G1239" s="12"/>
      <c r="H1239" s="12"/>
      <c r="I1239" s="12"/>
      <c r="J1239" s="12"/>
      <c r="K1239" s="12"/>
      <c r="L1239" s="12"/>
    </row>
    <row r="1240" spans="2:12" hidden="1">
      <c r="B1240" s="8"/>
      <c r="C1240" s="12"/>
      <c r="D1240" s="12"/>
      <c r="E1240" s="12"/>
      <c r="F1240" s="12"/>
      <c r="G1240" s="12"/>
      <c r="H1240" s="12"/>
      <c r="I1240" s="12"/>
      <c r="J1240" s="12"/>
      <c r="K1240" s="12"/>
      <c r="L1240" s="12"/>
    </row>
    <row r="1241" spans="2:12" hidden="1">
      <c r="B1241" s="8"/>
      <c r="C1241" s="12"/>
      <c r="D1241" s="12"/>
      <c r="E1241" s="12"/>
      <c r="F1241" s="12"/>
      <c r="G1241" s="12"/>
      <c r="H1241" s="12"/>
      <c r="I1241" s="12"/>
      <c r="J1241" s="12"/>
      <c r="K1241" s="12"/>
      <c r="L1241" s="12"/>
    </row>
    <row r="1242" spans="2:12" hidden="1">
      <c r="B1242" s="8"/>
      <c r="C1242" s="12"/>
      <c r="D1242" s="12"/>
      <c r="E1242" s="12"/>
      <c r="F1242" s="12"/>
      <c r="G1242" s="12"/>
      <c r="H1242" s="12"/>
      <c r="I1242" s="12"/>
      <c r="J1242" s="12"/>
      <c r="K1242" s="12"/>
      <c r="L1242" s="12"/>
    </row>
    <row r="1243" spans="2:12" hidden="1">
      <c r="B1243" s="8"/>
      <c r="C1243" s="12"/>
      <c r="D1243" s="12"/>
      <c r="E1243" s="12"/>
      <c r="F1243" s="12"/>
      <c r="G1243" s="12"/>
      <c r="H1243" s="12"/>
      <c r="I1243" s="12"/>
      <c r="J1243" s="12"/>
      <c r="K1243" s="12"/>
      <c r="L1243" s="12"/>
    </row>
    <row r="1244" spans="2:12" hidden="1">
      <c r="B1244" s="8"/>
      <c r="C1244" s="12"/>
      <c r="D1244" s="12"/>
      <c r="E1244" s="12"/>
      <c r="F1244" s="12"/>
      <c r="G1244" s="12"/>
      <c r="H1244" s="12"/>
      <c r="I1244" s="12"/>
      <c r="J1244" s="12"/>
      <c r="K1244" s="12"/>
      <c r="L1244" s="12"/>
    </row>
    <row r="1245" spans="2:12" hidden="1">
      <c r="B1245" s="8"/>
      <c r="C1245" s="12"/>
      <c r="D1245" s="12"/>
      <c r="E1245" s="12"/>
      <c r="F1245" s="12"/>
      <c r="G1245" s="12"/>
      <c r="H1245" s="12"/>
      <c r="I1245" s="12"/>
      <c r="J1245" s="12"/>
      <c r="K1245" s="12"/>
      <c r="L1245" s="12"/>
    </row>
    <row r="1246" spans="2:12" hidden="1">
      <c r="B1246" s="8"/>
      <c r="C1246" s="12"/>
      <c r="D1246" s="12"/>
      <c r="E1246" s="12"/>
      <c r="F1246" s="12"/>
      <c r="G1246" s="12"/>
      <c r="H1246" s="12"/>
      <c r="I1246" s="12"/>
      <c r="J1246" s="12"/>
      <c r="K1246" s="12"/>
      <c r="L1246" s="12"/>
    </row>
    <row r="1247" spans="2:12" hidden="1">
      <c r="B1247" s="8"/>
      <c r="C1247" s="12"/>
      <c r="D1247" s="12"/>
      <c r="E1247" s="12"/>
      <c r="F1247" s="12"/>
      <c r="G1247" s="12"/>
      <c r="H1247" s="12"/>
      <c r="I1247" s="12"/>
      <c r="J1247" s="12"/>
      <c r="K1247" s="12"/>
      <c r="L1247" s="12"/>
    </row>
    <row r="1248" spans="2:12" hidden="1">
      <c r="B1248" s="8"/>
      <c r="C1248" s="12"/>
      <c r="D1248" s="12"/>
      <c r="E1248" s="12"/>
      <c r="F1248" s="12"/>
      <c r="G1248" s="12"/>
      <c r="H1248" s="12"/>
      <c r="I1248" s="12"/>
      <c r="J1248" s="12"/>
      <c r="K1248" s="12"/>
      <c r="L1248" s="12"/>
    </row>
    <row r="1249" spans="2:12" hidden="1">
      <c r="B1249" s="8"/>
      <c r="C1249" s="12"/>
      <c r="D1249" s="12"/>
      <c r="E1249" s="12"/>
      <c r="F1249" s="12"/>
      <c r="G1249" s="12"/>
      <c r="H1249" s="12"/>
      <c r="I1249" s="12"/>
      <c r="J1249" s="12"/>
      <c r="K1249" s="12"/>
      <c r="L1249" s="12"/>
    </row>
    <row r="1250" spans="2:12" hidden="1">
      <c r="B1250" s="8"/>
      <c r="C1250" s="12"/>
      <c r="D1250" s="12"/>
      <c r="E1250" s="12"/>
      <c r="F1250" s="12"/>
      <c r="G1250" s="12"/>
      <c r="H1250" s="12"/>
      <c r="I1250" s="12"/>
      <c r="J1250" s="12"/>
      <c r="K1250" s="12"/>
      <c r="L1250" s="12"/>
    </row>
    <row r="1251" spans="2:12" hidden="1">
      <c r="B1251" s="8"/>
      <c r="C1251" s="12"/>
      <c r="D1251" s="12"/>
      <c r="E1251" s="12"/>
      <c r="F1251" s="12"/>
      <c r="G1251" s="12"/>
      <c r="H1251" s="12"/>
      <c r="I1251" s="12"/>
      <c r="J1251" s="12"/>
      <c r="K1251" s="12"/>
      <c r="L1251" s="12"/>
    </row>
    <row r="1252" spans="2:12" hidden="1">
      <c r="B1252" s="8"/>
      <c r="C1252" s="12"/>
      <c r="D1252" s="12"/>
      <c r="E1252" s="12"/>
      <c r="F1252" s="12"/>
      <c r="G1252" s="12"/>
      <c r="H1252" s="12"/>
      <c r="I1252" s="12"/>
      <c r="J1252" s="12"/>
      <c r="K1252" s="12"/>
      <c r="L1252" s="12"/>
    </row>
    <row r="1253" spans="2:12" hidden="1">
      <c r="B1253" s="8"/>
      <c r="C1253" s="12"/>
      <c r="D1253" s="12"/>
      <c r="E1253" s="12"/>
      <c r="F1253" s="12"/>
      <c r="G1253" s="12"/>
      <c r="H1253" s="12"/>
      <c r="I1253" s="12"/>
      <c r="J1253" s="12"/>
      <c r="K1253" s="12"/>
      <c r="L1253" s="12"/>
    </row>
    <row r="1254" spans="2:12" hidden="1">
      <c r="B1254" s="8"/>
      <c r="C1254" s="12"/>
      <c r="D1254" s="12"/>
      <c r="E1254" s="12"/>
      <c r="F1254" s="12"/>
      <c r="G1254" s="12"/>
      <c r="H1254" s="12"/>
      <c r="I1254" s="12"/>
      <c r="J1254" s="12"/>
      <c r="K1254" s="12"/>
      <c r="L1254" s="12"/>
    </row>
    <row r="1255" spans="2:12" hidden="1">
      <c r="B1255" s="8"/>
      <c r="C1255" s="12"/>
      <c r="D1255" s="12"/>
      <c r="E1255" s="12"/>
      <c r="F1255" s="12"/>
      <c r="G1255" s="12"/>
      <c r="H1255" s="12"/>
      <c r="I1255" s="12"/>
      <c r="J1255" s="12"/>
      <c r="K1255" s="12"/>
      <c r="L1255" s="12"/>
    </row>
    <row r="1256" spans="2:12" hidden="1">
      <c r="B1256" s="8"/>
      <c r="C1256" s="12"/>
      <c r="D1256" s="12"/>
      <c r="E1256" s="12"/>
      <c r="F1256" s="12"/>
      <c r="G1256" s="12"/>
      <c r="H1256" s="12"/>
      <c r="I1256" s="12"/>
      <c r="J1256" s="12"/>
      <c r="K1256" s="12"/>
      <c r="L1256" s="12"/>
    </row>
    <row r="1257" spans="2:12" hidden="1">
      <c r="B1257" s="8"/>
      <c r="C1257" s="12"/>
      <c r="D1257" s="12"/>
      <c r="E1257" s="12"/>
      <c r="F1257" s="12"/>
      <c r="G1257" s="12"/>
      <c r="H1257" s="12"/>
      <c r="I1257" s="12"/>
      <c r="J1257" s="12"/>
      <c r="K1257" s="12"/>
      <c r="L1257" s="12"/>
    </row>
    <row r="1258" spans="2:12" hidden="1">
      <c r="B1258" s="8"/>
      <c r="C1258" s="12"/>
      <c r="D1258" s="12"/>
      <c r="E1258" s="12"/>
      <c r="F1258" s="12"/>
      <c r="G1258" s="12"/>
      <c r="H1258" s="12"/>
      <c r="I1258" s="12"/>
      <c r="J1258" s="12"/>
      <c r="K1258" s="12"/>
      <c r="L1258" s="12"/>
    </row>
    <row r="1259" spans="2:12" hidden="1">
      <c r="B1259" s="8"/>
      <c r="C1259" s="12"/>
      <c r="D1259" s="12"/>
      <c r="E1259" s="12"/>
      <c r="F1259" s="12"/>
      <c r="G1259" s="12"/>
      <c r="H1259" s="12"/>
      <c r="I1259" s="12"/>
      <c r="J1259" s="12"/>
      <c r="K1259" s="12"/>
      <c r="L1259" s="12"/>
    </row>
    <row r="1260" spans="2:12" hidden="1">
      <c r="B1260" s="8"/>
      <c r="C1260" s="12"/>
      <c r="D1260" s="12"/>
      <c r="E1260" s="12"/>
      <c r="F1260" s="12"/>
      <c r="G1260" s="12"/>
      <c r="H1260" s="12"/>
      <c r="I1260" s="12"/>
      <c r="J1260" s="12"/>
      <c r="K1260" s="12"/>
      <c r="L1260" s="12"/>
    </row>
    <row r="1261" spans="2:12" hidden="1">
      <c r="B1261" s="8"/>
      <c r="C1261" s="12"/>
      <c r="D1261" s="12"/>
      <c r="E1261" s="12"/>
      <c r="F1261" s="12"/>
      <c r="G1261" s="12"/>
      <c r="H1261" s="12"/>
      <c r="I1261" s="12"/>
      <c r="J1261" s="12"/>
      <c r="K1261" s="12"/>
      <c r="L1261" s="12"/>
    </row>
    <row r="1262" spans="2:12" hidden="1">
      <c r="B1262" s="8"/>
      <c r="C1262" s="12"/>
      <c r="D1262" s="12"/>
      <c r="E1262" s="12"/>
      <c r="F1262" s="12"/>
      <c r="G1262" s="12"/>
      <c r="H1262" s="12"/>
      <c r="I1262" s="12"/>
      <c r="J1262" s="12"/>
      <c r="K1262" s="12"/>
      <c r="L1262" s="12"/>
    </row>
    <row r="1263" spans="2:12" hidden="1">
      <c r="B1263" s="8"/>
      <c r="C1263" s="12"/>
      <c r="D1263" s="12"/>
      <c r="E1263" s="12"/>
      <c r="F1263" s="12"/>
      <c r="G1263" s="12"/>
      <c r="H1263" s="12"/>
      <c r="I1263" s="12"/>
      <c r="J1263" s="12"/>
      <c r="K1263" s="12"/>
      <c r="L1263" s="12"/>
    </row>
    <row r="1264" spans="2:12" hidden="1">
      <c r="B1264" s="8"/>
      <c r="C1264" s="12"/>
      <c r="D1264" s="12"/>
      <c r="E1264" s="12"/>
      <c r="F1264" s="12"/>
      <c r="G1264" s="12"/>
      <c r="H1264" s="12"/>
      <c r="I1264" s="12"/>
      <c r="J1264" s="12"/>
      <c r="K1264" s="12"/>
      <c r="L1264" s="12"/>
    </row>
    <row r="1265" spans="2:12" hidden="1">
      <c r="B1265" s="8"/>
      <c r="C1265" s="12"/>
      <c r="D1265" s="12"/>
      <c r="E1265" s="12"/>
      <c r="F1265" s="12"/>
      <c r="G1265" s="12"/>
      <c r="H1265" s="12"/>
      <c r="I1265" s="12"/>
      <c r="J1265" s="12"/>
      <c r="K1265" s="12"/>
      <c r="L1265" s="12"/>
    </row>
    <row r="1266" spans="2:12" hidden="1">
      <c r="B1266" s="8"/>
      <c r="C1266" s="12"/>
      <c r="D1266" s="12"/>
      <c r="E1266" s="12"/>
      <c r="F1266" s="12"/>
      <c r="G1266" s="12"/>
      <c r="H1266" s="12"/>
      <c r="I1266" s="12"/>
      <c r="J1266" s="12"/>
      <c r="K1266" s="12"/>
      <c r="L1266" s="12"/>
    </row>
    <row r="1267" spans="2:12" hidden="1">
      <c r="B1267" s="8"/>
      <c r="C1267" s="12"/>
      <c r="D1267" s="12"/>
      <c r="E1267" s="12"/>
      <c r="F1267" s="12"/>
      <c r="G1267" s="12"/>
      <c r="H1267" s="12"/>
      <c r="I1267" s="12"/>
      <c r="J1267" s="12"/>
      <c r="K1267" s="12"/>
      <c r="L1267" s="12"/>
    </row>
    <row r="1268" spans="2:12" hidden="1">
      <c r="B1268" s="8"/>
      <c r="C1268" s="12"/>
      <c r="D1268" s="12"/>
      <c r="E1268" s="12"/>
      <c r="F1268" s="12"/>
      <c r="G1268" s="12"/>
      <c r="H1268" s="12"/>
      <c r="I1268" s="12"/>
      <c r="J1268" s="12"/>
      <c r="K1268" s="12"/>
      <c r="L1268" s="12"/>
    </row>
    <row r="1269" spans="2:12" hidden="1">
      <c r="B1269" s="8"/>
      <c r="C1269" s="12"/>
      <c r="D1269" s="12"/>
      <c r="E1269" s="12"/>
      <c r="F1269" s="12"/>
      <c r="G1269" s="12"/>
      <c r="H1269" s="12"/>
      <c r="I1269" s="12"/>
      <c r="J1269" s="12"/>
      <c r="K1269" s="12"/>
      <c r="L1269" s="12"/>
    </row>
    <row r="1270" spans="2:12" hidden="1">
      <c r="B1270" s="8"/>
      <c r="C1270" s="12"/>
      <c r="D1270" s="12"/>
      <c r="E1270" s="12"/>
      <c r="F1270" s="12"/>
      <c r="G1270" s="12"/>
      <c r="H1270" s="12"/>
      <c r="I1270" s="12"/>
      <c r="J1270" s="12"/>
      <c r="K1270" s="12"/>
      <c r="L1270" s="12"/>
    </row>
    <row r="1271" spans="2:12" hidden="1">
      <c r="B1271" s="8"/>
      <c r="C1271" s="12"/>
      <c r="D1271" s="12"/>
      <c r="E1271" s="12"/>
      <c r="F1271" s="12"/>
      <c r="G1271" s="12"/>
      <c r="H1271" s="12"/>
      <c r="I1271" s="12"/>
      <c r="J1271" s="12"/>
      <c r="K1271" s="12"/>
      <c r="L1271" s="12"/>
    </row>
    <row r="1272" spans="2:12" hidden="1">
      <c r="B1272" s="8"/>
      <c r="C1272" s="12"/>
      <c r="D1272" s="12"/>
      <c r="E1272" s="12"/>
      <c r="F1272" s="12"/>
      <c r="G1272" s="12"/>
      <c r="H1272" s="12"/>
      <c r="I1272" s="12"/>
      <c r="J1272" s="12"/>
      <c r="K1272" s="12"/>
      <c r="L1272" s="12"/>
    </row>
    <row r="1273" spans="2:12" hidden="1">
      <c r="B1273" s="8"/>
      <c r="C1273" s="12"/>
      <c r="D1273" s="12"/>
      <c r="E1273" s="12"/>
      <c r="F1273" s="12"/>
      <c r="G1273" s="12"/>
      <c r="H1273" s="12"/>
      <c r="I1273" s="12"/>
      <c r="J1273" s="12"/>
      <c r="K1273" s="12"/>
      <c r="L1273" s="12"/>
    </row>
    <row r="1274" spans="2:12" hidden="1">
      <c r="B1274" s="8"/>
      <c r="C1274" s="12"/>
      <c r="D1274" s="12"/>
      <c r="E1274" s="12"/>
      <c r="F1274" s="12"/>
      <c r="G1274" s="12"/>
      <c r="H1274" s="12"/>
      <c r="I1274" s="12"/>
      <c r="J1274" s="12"/>
      <c r="K1274" s="12"/>
      <c r="L1274" s="12"/>
    </row>
    <row r="1275" spans="2:12" hidden="1">
      <c r="B1275" s="8"/>
      <c r="C1275" s="12"/>
      <c r="D1275" s="12"/>
      <c r="E1275" s="12"/>
      <c r="F1275" s="12"/>
      <c r="G1275" s="12"/>
      <c r="H1275" s="12"/>
      <c r="I1275" s="12"/>
      <c r="J1275" s="12"/>
      <c r="K1275" s="12"/>
      <c r="L1275" s="12"/>
    </row>
    <row r="1276" spans="2:12" hidden="1">
      <c r="B1276" s="8"/>
      <c r="C1276" s="12"/>
      <c r="D1276" s="12"/>
      <c r="E1276" s="12"/>
      <c r="F1276" s="12"/>
      <c r="G1276" s="12"/>
      <c r="H1276" s="12"/>
      <c r="I1276" s="12"/>
      <c r="J1276" s="12"/>
      <c r="K1276" s="12"/>
      <c r="L1276" s="12"/>
    </row>
    <row r="1277" spans="2:12" hidden="1">
      <c r="B1277" s="8"/>
      <c r="C1277" s="12"/>
      <c r="D1277" s="12"/>
      <c r="E1277" s="12"/>
      <c r="F1277" s="12"/>
      <c r="G1277" s="12"/>
      <c r="H1277" s="12"/>
      <c r="I1277" s="12"/>
      <c r="J1277" s="12"/>
      <c r="K1277" s="12"/>
      <c r="L1277" s="12"/>
    </row>
    <row r="1278" spans="2:12" hidden="1">
      <c r="B1278" s="8"/>
      <c r="C1278" s="12"/>
      <c r="D1278" s="12"/>
      <c r="E1278" s="12"/>
      <c r="F1278" s="12"/>
      <c r="G1278" s="12"/>
      <c r="H1278" s="12"/>
      <c r="I1278" s="12"/>
      <c r="J1278" s="12"/>
      <c r="K1278" s="12"/>
      <c r="L1278" s="12"/>
    </row>
    <row r="1279" spans="2:12" hidden="1">
      <c r="B1279" s="8"/>
      <c r="C1279" s="12"/>
      <c r="D1279" s="12"/>
      <c r="E1279" s="12"/>
      <c r="F1279" s="12"/>
      <c r="G1279" s="12"/>
      <c r="H1279" s="12"/>
      <c r="I1279" s="12"/>
      <c r="J1279" s="12"/>
      <c r="K1279" s="12"/>
      <c r="L1279" s="12"/>
    </row>
    <row r="1280" spans="2:12" hidden="1">
      <c r="B1280" s="8"/>
      <c r="C1280" s="12"/>
      <c r="D1280" s="12"/>
      <c r="E1280" s="12"/>
      <c r="F1280" s="12"/>
      <c r="G1280" s="12"/>
      <c r="H1280" s="12"/>
      <c r="I1280" s="12"/>
      <c r="J1280" s="12"/>
      <c r="K1280" s="12"/>
      <c r="L1280" s="12"/>
    </row>
    <row r="1281" spans="2:12" hidden="1">
      <c r="B1281" s="8"/>
      <c r="C1281" s="12"/>
      <c r="D1281" s="12"/>
      <c r="E1281" s="12"/>
      <c r="F1281" s="12"/>
      <c r="G1281" s="12"/>
      <c r="H1281" s="12"/>
      <c r="I1281" s="12"/>
      <c r="J1281" s="12"/>
      <c r="K1281" s="12"/>
      <c r="L1281" s="12"/>
    </row>
    <row r="1282" spans="2:12" hidden="1">
      <c r="B1282" s="8"/>
      <c r="C1282" s="12"/>
      <c r="D1282" s="12"/>
      <c r="E1282" s="12"/>
      <c r="F1282" s="12"/>
      <c r="G1282" s="12"/>
      <c r="H1282" s="12"/>
      <c r="I1282" s="12"/>
      <c r="J1282" s="12"/>
      <c r="K1282" s="12"/>
      <c r="L1282" s="12"/>
    </row>
    <row r="1283" spans="2:12" hidden="1">
      <c r="B1283" s="8"/>
      <c r="C1283" s="12"/>
      <c r="D1283" s="12"/>
      <c r="E1283" s="12"/>
      <c r="F1283" s="12"/>
      <c r="G1283" s="12"/>
      <c r="H1283" s="12"/>
      <c r="I1283" s="12"/>
      <c r="J1283" s="12"/>
      <c r="K1283" s="12"/>
      <c r="L1283" s="12"/>
    </row>
    <row r="1284" spans="2:12" hidden="1">
      <c r="B1284" s="8"/>
      <c r="C1284" s="12"/>
      <c r="D1284" s="12"/>
      <c r="E1284" s="12"/>
      <c r="F1284" s="12"/>
      <c r="G1284" s="12"/>
      <c r="H1284" s="12"/>
      <c r="I1284" s="12"/>
      <c r="J1284" s="12"/>
      <c r="K1284" s="12"/>
      <c r="L1284" s="12"/>
    </row>
    <row r="1285" spans="2:12" hidden="1">
      <c r="B1285" s="8"/>
      <c r="C1285" s="12"/>
      <c r="D1285" s="12"/>
      <c r="E1285" s="12"/>
      <c r="F1285" s="12"/>
      <c r="G1285" s="12"/>
      <c r="H1285" s="12"/>
      <c r="I1285" s="12"/>
      <c r="J1285" s="12"/>
      <c r="K1285" s="12"/>
      <c r="L1285" s="12"/>
    </row>
    <row r="1286" spans="2:12" hidden="1">
      <c r="B1286" s="8"/>
      <c r="C1286" s="12"/>
      <c r="D1286" s="12"/>
      <c r="E1286" s="12"/>
      <c r="F1286" s="12"/>
      <c r="G1286" s="12"/>
      <c r="H1286" s="12"/>
      <c r="I1286" s="12"/>
      <c r="J1286" s="12"/>
      <c r="K1286" s="12"/>
      <c r="L1286" s="12"/>
    </row>
    <row r="1287" spans="2:12" hidden="1">
      <c r="B1287" s="8"/>
      <c r="C1287" s="12"/>
      <c r="D1287" s="12"/>
      <c r="E1287" s="12"/>
      <c r="F1287" s="12"/>
      <c r="G1287" s="12"/>
      <c r="H1287" s="12"/>
      <c r="I1287" s="12"/>
      <c r="J1287" s="12"/>
      <c r="K1287" s="12"/>
      <c r="L1287" s="12"/>
    </row>
    <row r="1288" spans="2:12" hidden="1">
      <c r="B1288" s="8"/>
      <c r="C1288" s="12"/>
      <c r="D1288" s="12"/>
      <c r="E1288" s="12"/>
      <c r="F1288" s="12"/>
      <c r="G1288" s="12"/>
      <c r="H1288" s="12"/>
      <c r="I1288" s="12"/>
      <c r="J1288" s="12"/>
      <c r="K1288" s="12"/>
      <c r="L1288" s="12"/>
    </row>
    <row r="1289" spans="2:12" hidden="1">
      <c r="B1289" s="8"/>
      <c r="C1289" s="12"/>
      <c r="D1289" s="12"/>
      <c r="E1289" s="12"/>
      <c r="F1289" s="12"/>
      <c r="G1289" s="12"/>
      <c r="H1289" s="12"/>
      <c r="I1289" s="12"/>
      <c r="J1289" s="12"/>
      <c r="K1289" s="12"/>
      <c r="L1289" s="12"/>
    </row>
    <row r="1290" spans="2:12" hidden="1">
      <c r="B1290" s="8"/>
      <c r="C1290" s="12"/>
      <c r="D1290" s="12"/>
      <c r="E1290" s="12"/>
      <c r="F1290" s="12"/>
      <c r="G1290" s="12"/>
      <c r="H1290" s="12"/>
      <c r="I1290" s="12"/>
      <c r="J1290" s="12"/>
      <c r="K1290" s="12"/>
      <c r="L1290" s="12"/>
    </row>
    <row r="1291" spans="2:12" hidden="1">
      <c r="B1291" s="8"/>
      <c r="C1291" s="12"/>
      <c r="D1291" s="12"/>
      <c r="E1291" s="12"/>
      <c r="F1291" s="12"/>
      <c r="G1291" s="12"/>
      <c r="H1291" s="12"/>
      <c r="I1291" s="12"/>
      <c r="J1291" s="12"/>
      <c r="K1291" s="12"/>
      <c r="L1291" s="12"/>
    </row>
    <row r="1292" spans="2:12" hidden="1">
      <c r="B1292" s="8"/>
      <c r="C1292" s="12"/>
      <c r="D1292" s="12"/>
      <c r="E1292" s="12"/>
      <c r="F1292" s="12"/>
      <c r="G1292" s="12"/>
      <c r="H1292" s="12"/>
      <c r="I1292" s="12"/>
      <c r="J1292" s="12"/>
      <c r="K1292" s="12"/>
      <c r="L1292" s="12"/>
    </row>
    <row r="1293" spans="2:12" hidden="1">
      <c r="B1293" s="8"/>
      <c r="C1293" s="12"/>
      <c r="D1293" s="12"/>
      <c r="E1293" s="12"/>
      <c r="F1293" s="12"/>
      <c r="G1293" s="12"/>
      <c r="H1293" s="12"/>
      <c r="I1293" s="12"/>
      <c r="J1293" s="12"/>
      <c r="K1293" s="12"/>
      <c r="L1293" s="12"/>
    </row>
    <row r="1294" spans="2:12" hidden="1">
      <c r="B1294" s="8"/>
      <c r="C1294" s="12"/>
      <c r="D1294" s="12"/>
      <c r="E1294" s="12"/>
      <c r="F1294" s="12"/>
      <c r="G1294" s="12"/>
      <c r="H1294" s="12"/>
      <c r="I1294" s="12"/>
      <c r="J1294" s="12"/>
      <c r="K1294" s="12"/>
      <c r="L1294" s="12"/>
    </row>
    <row r="1295" spans="2:12" hidden="1">
      <c r="B1295" s="8"/>
      <c r="C1295" s="12"/>
      <c r="D1295" s="12"/>
      <c r="E1295" s="12"/>
      <c r="F1295" s="12"/>
      <c r="G1295" s="12"/>
      <c r="H1295" s="12"/>
      <c r="I1295" s="12"/>
      <c r="J1295" s="12"/>
      <c r="K1295" s="12"/>
      <c r="L1295" s="12"/>
    </row>
    <row r="1296" spans="2:12" hidden="1">
      <c r="B1296" s="8"/>
      <c r="C1296" s="12"/>
      <c r="D1296" s="12"/>
      <c r="E1296" s="12"/>
      <c r="F1296" s="12"/>
      <c r="G1296" s="12"/>
      <c r="H1296" s="12"/>
      <c r="I1296" s="12"/>
      <c r="J1296" s="12"/>
      <c r="K1296" s="12"/>
      <c r="L1296" s="12"/>
    </row>
    <row r="1297" spans="2:12" hidden="1">
      <c r="B1297" s="8"/>
      <c r="C1297" s="12"/>
      <c r="D1297" s="12"/>
      <c r="E1297" s="12"/>
      <c r="F1297" s="12"/>
      <c r="G1297" s="12"/>
      <c r="H1297" s="12"/>
      <c r="I1297" s="12"/>
      <c r="J1297" s="12"/>
      <c r="K1297" s="12"/>
      <c r="L1297" s="12"/>
    </row>
    <row r="1298" spans="2:12" hidden="1">
      <c r="B1298" s="8"/>
      <c r="C1298" s="12"/>
      <c r="D1298" s="12"/>
      <c r="E1298" s="12"/>
      <c r="F1298" s="12"/>
      <c r="G1298" s="12"/>
      <c r="H1298" s="12"/>
      <c r="I1298" s="12"/>
      <c r="J1298" s="12"/>
      <c r="K1298" s="12"/>
      <c r="L1298" s="12"/>
    </row>
    <row r="1299" spans="2:12" hidden="1">
      <c r="B1299" s="8"/>
      <c r="C1299" s="12"/>
      <c r="D1299" s="12"/>
      <c r="E1299" s="12"/>
      <c r="F1299" s="12"/>
      <c r="G1299" s="12"/>
      <c r="H1299" s="12"/>
      <c r="I1299" s="12"/>
      <c r="J1299" s="12"/>
      <c r="K1299" s="12"/>
      <c r="L1299" s="12"/>
    </row>
    <row r="1300" spans="2:12" hidden="1">
      <c r="B1300" s="8"/>
      <c r="C1300" s="12"/>
      <c r="D1300" s="12"/>
      <c r="E1300" s="12"/>
      <c r="F1300" s="12"/>
      <c r="G1300" s="12"/>
      <c r="H1300" s="12"/>
      <c r="I1300" s="12"/>
      <c r="J1300" s="12"/>
      <c r="K1300" s="12"/>
      <c r="L1300" s="12"/>
    </row>
    <row r="1301" spans="2:12" hidden="1">
      <c r="B1301" s="8"/>
      <c r="C1301" s="12"/>
      <c r="D1301" s="12"/>
      <c r="E1301" s="12"/>
      <c r="F1301" s="12"/>
      <c r="G1301" s="12"/>
      <c r="H1301" s="12"/>
      <c r="I1301" s="12"/>
      <c r="J1301" s="12"/>
      <c r="K1301" s="12"/>
      <c r="L1301" s="12"/>
    </row>
    <row r="1302" spans="2:12" hidden="1">
      <c r="B1302" s="8"/>
      <c r="C1302" s="12"/>
      <c r="D1302" s="12"/>
      <c r="E1302" s="12"/>
      <c r="F1302" s="12"/>
      <c r="G1302" s="12"/>
      <c r="H1302" s="12"/>
      <c r="I1302" s="12"/>
      <c r="J1302" s="12"/>
      <c r="K1302" s="12"/>
      <c r="L1302" s="12"/>
    </row>
    <row r="1303" spans="2:12" hidden="1">
      <c r="B1303" s="8"/>
      <c r="C1303" s="12"/>
      <c r="D1303" s="12"/>
      <c r="E1303" s="12"/>
      <c r="F1303" s="12"/>
      <c r="G1303" s="12"/>
      <c r="H1303" s="12"/>
      <c r="I1303" s="12"/>
      <c r="J1303" s="12"/>
      <c r="K1303" s="12"/>
      <c r="L1303" s="12"/>
    </row>
    <row r="1304" spans="2:12" hidden="1">
      <c r="B1304" s="8"/>
      <c r="C1304" s="12"/>
      <c r="D1304" s="12"/>
      <c r="E1304" s="12"/>
      <c r="F1304" s="12"/>
      <c r="G1304" s="12"/>
      <c r="H1304" s="12"/>
      <c r="I1304" s="12"/>
      <c r="J1304" s="12"/>
      <c r="K1304" s="12"/>
      <c r="L1304" s="12"/>
    </row>
    <row r="1305" spans="2:12" hidden="1">
      <c r="B1305" s="8"/>
      <c r="C1305" s="12"/>
      <c r="D1305" s="12"/>
      <c r="E1305" s="12"/>
      <c r="F1305" s="12"/>
      <c r="G1305" s="12"/>
      <c r="H1305" s="12"/>
      <c r="I1305" s="12"/>
      <c r="J1305" s="12"/>
      <c r="K1305" s="12"/>
      <c r="L1305" s="12"/>
    </row>
    <row r="1306" spans="2:12" hidden="1">
      <c r="B1306" s="8"/>
      <c r="C1306" s="12"/>
      <c r="D1306" s="12"/>
      <c r="E1306" s="12"/>
      <c r="F1306" s="12"/>
      <c r="G1306" s="12"/>
      <c r="H1306" s="12"/>
      <c r="I1306" s="12"/>
      <c r="J1306" s="12"/>
      <c r="K1306" s="12"/>
      <c r="L1306" s="12"/>
    </row>
    <row r="1307" spans="2:12" hidden="1">
      <c r="B1307" s="8"/>
      <c r="C1307" s="12"/>
      <c r="D1307" s="12"/>
      <c r="E1307" s="12"/>
      <c r="F1307" s="12"/>
      <c r="G1307" s="12"/>
      <c r="H1307" s="12"/>
      <c r="I1307" s="12"/>
      <c r="J1307" s="12"/>
      <c r="K1307" s="12"/>
      <c r="L1307" s="12"/>
    </row>
    <row r="1308" spans="2:12" hidden="1">
      <c r="B1308" s="8"/>
      <c r="C1308" s="12"/>
      <c r="D1308" s="12"/>
      <c r="E1308" s="12"/>
      <c r="F1308" s="12"/>
      <c r="G1308" s="12"/>
      <c r="H1308" s="12"/>
      <c r="I1308" s="12"/>
      <c r="J1308" s="12"/>
      <c r="K1308" s="12"/>
      <c r="L1308" s="12"/>
    </row>
    <row r="1309" spans="2:12" hidden="1">
      <c r="B1309" s="8"/>
      <c r="C1309" s="12"/>
      <c r="D1309" s="12"/>
      <c r="E1309" s="12"/>
      <c r="F1309" s="12"/>
      <c r="G1309" s="12"/>
      <c r="H1309" s="12"/>
      <c r="I1309" s="12"/>
      <c r="J1309" s="12"/>
      <c r="K1309" s="12"/>
      <c r="L1309" s="12"/>
    </row>
    <row r="1310" spans="2:12" hidden="1">
      <c r="B1310" s="8"/>
      <c r="C1310" s="12"/>
      <c r="D1310" s="12"/>
      <c r="E1310" s="12"/>
      <c r="F1310" s="12"/>
      <c r="G1310" s="12"/>
      <c r="H1310" s="12"/>
      <c r="I1310" s="12"/>
      <c r="J1310" s="12"/>
      <c r="K1310" s="12"/>
      <c r="L1310" s="12"/>
    </row>
    <row r="1311" spans="2:12" hidden="1">
      <c r="B1311" s="8"/>
      <c r="C1311" s="12"/>
      <c r="D1311" s="12"/>
      <c r="E1311" s="12"/>
      <c r="F1311" s="12"/>
      <c r="G1311" s="12"/>
      <c r="H1311" s="12"/>
      <c r="I1311" s="12"/>
      <c r="J1311" s="12"/>
      <c r="K1311" s="12"/>
      <c r="L1311" s="12"/>
    </row>
    <row r="1312" spans="2:12" hidden="1">
      <c r="B1312" s="8"/>
      <c r="C1312" s="12"/>
      <c r="D1312" s="12"/>
      <c r="E1312" s="12"/>
      <c r="F1312" s="12"/>
      <c r="G1312" s="12"/>
      <c r="H1312" s="12"/>
      <c r="I1312" s="12"/>
      <c r="J1312" s="12"/>
      <c r="K1312" s="12"/>
      <c r="L1312" s="12"/>
    </row>
    <row r="1313" spans="2:12" hidden="1">
      <c r="B1313" s="8"/>
      <c r="C1313" s="12"/>
      <c r="D1313" s="12"/>
      <c r="E1313" s="12"/>
      <c r="F1313" s="12"/>
      <c r="G1313" s="12"/>
      <c r="H1313" s="12"/>
      <c r="I1313" s="12"/>
      <c r="J1313" s="12"/>
      <c r="K1313" s="12"/>
      <c r="L1313" s="12"/>
    </row>
    <row r="1314" spans="2:12" hidden="1">
      <c r="B1314" s="8"/>
      <c r="C1314" s="12"/>
      <c r="D1314" s="12"/>
      <c r="E1314" s="12"/>
      <c r="F1314" s="12"/>
      <c r="G1314" s="12"/>
      <c r="H1314" s="12"/>
      <c r="I1314" s="12"/>
      <c r="J1314" s="12"/>
      <c r="K1314" s="12"/>
      <c r="L1314" s="12"/>
    </row>
    <row r="1315" spans="2:12" hidden="1">
      <c r="B1315" s="8"/>
      <c r="C1315" s="12"/>
      <c r="D1315" s="12"/>
      <c r="E1315" s="12"/>
      <c r="F1315" s="12"/>
      <c r="G1315" s="12"/>
      <c r="H1315" s="12"/>
      <c r="I1315" s="12"/>
      <c r="J1315" s="12"/>
      <c r="K1315" s="12"/>
      <c r="L1315" s="12"/>
    </row>
    <row r="1316" spans="2:12" hidden="1">
      <c r="B1316" s="8"/>
      <c r="C1316" s="12"/>
      <c r="D1316" s="12"/>
      <c r="E1316" s="12"/>
      <c r="F1316" s="12"/>
      <c r="G1316" s="12"/>
      <c r="H1316" s="12"/>
      <c r="I1316" s="12"/>
      <c r="J1316" s="12"/>
      <c r="K1316" s="12"/>
      <c r="L1316" s="12"/>
    </row>
    <row r="1317" spans="2:12" hidden="1">
      <c r="B1317" s="8"/>
      <c r="C1317" s="12"/>
      <c r="D1317" s="12"/>
      <c r="E1317" s="12"/>
      <c r="F1317" s="12"/>
      <c r="G1317" s="12"/>
      <c r="H1317" s="12"/>
      <c r="I1317" s="12"/>
      <c r="J1317" s="12"/>
      <c r="K1317" s="12"/>
      <c r="L1317" s="12"/>
    </row>
    <row r="1318" spans="2:12" hidden="1">
      <c r="B1318" s="8"/>
      <c r="C1318" s="12"/>
      <c r="D1318" s="12"/>
      <c r="E1318" s="12"/>
      <c r="F1318" s="12"/>
      <c r="G1318" s="12"/>
      <c r="H1318" s="12"/>
      <c r="I1318" s="12"/>
      <c r="J1318" s="12"/>
      <c r="K1318" s="12"/>
      <c r="L1318" s="12"/>
    </row>
    <row r="1319" spans="2:12" hidden="1">
      <c r="B1319" s="8"/>
      <c r="C1319" s="12"/>
      <c r="D1319" s="12"/>
      <c r="E1319" s="12"/>
      <c r="F1319" s="12"/>
      <c r="G1319" s="12"/>
      <c r="H1319" s="12"/>
      <c r="I1319" s="12"/>
      <c r="J1319" s="12"/>
      <c r="K1319" s="12"/>
      <c r="L1319" s="12"/>
    </row>
    <row r="1320" spans="2:12" hidden="1">
      <c r="B1320" s="8"/>
      <c r="C1320" s="12"/>
      <c r="D1320" s="12"/>
      <c r="E1320" s="12"/>
      <c r="F1320" s="12"/>
      <c r="G1320" s="12"/>
      <c r="H1320" s="12"/>
      <c r="I1320" s="12"/>
      <c r="J1320" s="12"/>
      <c r="K1320" s="12"/>
      <c r="L1320" s="12"/>
    </row>
    <row r="1321" spans="2:12" hidden="1">
      <c r="B1321" s="8"/>
      <c r="C1321" s="12"/>
      <c r="D1321" s="12"/>
      <c r="E1321" s="12"/>
      <c r="F1321" s="12"/>
      <c r="G1321" s="12"/>
      <c r="H1321" s="12"/>
      <c r="I1321" s="12"/>
      <c r="J1321" s="12"/>
      <c r="K1321" s="12"/>
      <c r="L1321" s="12"/>
    </row>
    <row r="1322" spans="2:12" hidden="1">
      <c r="B1322" s="8"/>
      <c r="C1322" s="12"/>
      <c r="D1322" s="12"/>
      <c r="E1322" s="12"/>
      <c r="F1322" s="12"/>
      <c r="G1322" s="12"/>
      <c r="H1322" s="12"/>
      <c r="I1322" s="12"/>
      <c r="J1322" s="12"/>
      <c r="K1322" s="12"/>
      <c r="L1322" s="12"/>
    </row>
    <row r="1323" spans="2:12" hidden="1">
      <c r="B1323" s="8"/>
      <c r="C1323" s="12"/>
      <c r="D1323" s="12"/>
      <c r="E1323" s="12"/>
      <c r="F1323" s="12"/>
      <c r="G1323" s="12"/>
      <c r="H1323" s="12"/>
      <c r="I1323" s="12"/>
      <c r="J1323" s="12"/>
      <c r="K1323" s="12"/>
      <c r="L1323" s="12"/>
    </row>
    <row r="1324" spans="2:12" hidden="1">
      <c r="B1324" s="8"/>
      <c r="C1324" s="12"/>
      <c r="D1324" s="12"/>
      <c r="E1324" s="12"/>
      <c r="F1324" s="12"/>
      <c r="G1324" s="12"/>
      <c r="H1324" s="12"/>
      <c r="I1324" s="12"/>
      <c r="J1324" s="12"/>
      <c r="K1324" s="12"/>
      <c r="L1324" s="12"/>
    </row>
    <row r="1325" spans="2:12" hidden="1">
      <c r="B1325" s="8"/>
      <c r="C1325" s="12"/>
      <c r="D1325" s="12"/>
      <c r="E1325" s="12"/>
      <c r="F1325" s="12"/>
      <c r="G1325" s="12"/>
      <c r="H1325" s="12"/>
      <c r="I1325" s="12"/>
      <c r="J1325" s="12"/>
      <c r="K1325" s="12"/>
      <c r="L1325" s="12"/>
    </row>
    <row r="1326" spans="2:12" hidden="1">
      <c r="B1326" s="8"/>
      <c r="C1326" s="12"/>
      <c r="D1326" s="12"/>
      <c r="E1326" s="12"/>
      <c r="F1326" s="12"/>
      <c r="G1326" s="12"/>
      <c r="H1326" s="12"/>
      <c r="I1326" s="12"/>
      <c r="J1326" s="12"/>
      <c r="K1326" s="12"/>
      <c r="L1326" s="12"/>
    </row>
    <row r="1327" spans="2:12" hidden="1">
      <c r="B1327" s="8"/>
      <c r="C1327" s="12"/>
      <c r="D1327" s="12"/>
      <c r="E1327" s="12"/>
      <c r="F1327" s="12"/>
      <c r="G1327" s="12"/>
      <c r="H1327" s="12"/>
      <c r="I1327" s="12"/>
      <c r="J1327" s="12"/>
      <c r="K1327" s="12"/>
      <c r="L1327" s="12"/>
    </row>
    <row r="1328" spans="2:12" hidden="1">
      <c r="B1328" s="8"/>
      <c r="C1328" s="12"/>
      <c r="D1328" s="12"/>
      <c r="E1328" s="12"/>
      <c r="F1328" s="12"/>
      <c r="G1328" s="12"/>
      <c r="H1328" s="12"/>
      <c r="I1328" s="12"/>
      <c r="J1328" s="12"/>
      <c r="K1328" s="12"/>
      <c r="L1328" s="12"/>
    </row>
    <row r="1329" spans="2:12" hidden="1">
      <c r="B1329" s="8"/>
      <c r="C1329" s="12"/>
      <c r="D1329" s="12"/>
      <c r="E1329" s="12"/>
      <c r="F1329" s="12"/>
      <c r="G1329" s="12"/>
      <c r="H1329" s="12"/>
      <c r="I1329" s="12"/>
      <c r="J1329" s="12"/>
      <c r="K1329" s="12"/>
      <c r="L1329" s="12"/>
    </row>
    <row r="1330" spans="2:12" hidden="1">
      <c r="B1330" s="8"/>
      <c r="C1330" s="12"/>
      <c r="D1330" s="12"/>
      <c r="E1330" s="12"/>
      <c r="F1330" s="12"/>
      <c r="G1330" s="12"/>
      <c r="H1330" s="12"/>
      <c r="I1330" s="12"/>
      <c r="J1330" s="12"/>
      <c r="K1330" s="12"/>
      <c r="L1330" s="12"/>
    </row>
    <row r="1331" spans="2:12" hidden="1">
      <c r="B1331" s="8"/>
      <c r="C1331" s="12"/>
      <c r="D1331" s="12"/>
      <c r="E1331" s="12"/>
      <c r="F1331" s="12"/>
      <c r="G1331" s="12"/>
      <c r="H1331" s="12"/>
      <c r="I1331" s="12"/>
      <c r="J1331" s="12"/>
      <c r="K1331" s="12"/>
      <c r="L1331" s="12"/>
    </row>
    <row r="1332" spans="2:12" hidden="1">
      <c r="B1332" s="8"/>
      <c r="C1332" s="12"/>
      <c r="D1332" s="12"/>
      <c r="E1332" s="12"/>
      <c r="F1332" s="12"/>
      <c r="G1332" s="12"/>
      <c r="H1332" s="12"/>
      <c r="I1332" s="12"/>
      <c r="J1332" s="12"/>
      <c r="K1332" s="12"/>
      <c r="L1332" s="12"/>
    </row>
    <row r="1333" spans="2:12" hidden="1">
      <c r="B1333" s="8"/>
      <c r="C1333" s="12"/>
      <c r="D1333" s="12"/>
      <c r="E1333" s="12"/>
      <c r="F1333" s="12"/>
      <c r="G1333" s="12"/>
      <c r="H1333" s="12"/>
      <c r="I1333" s="12"/>
      <c r="J1333" s="12"/>
      <c r="K1333" s="12"/>
      <c r="L1333" s="12"/>
    </row>
    <row r="1334" spans="2:12" hidden="1">
      <c r="B1334" s="8"/>
      <c r="C1334" s="12"/>
      <c r="D1334" s="12"/>
      <c r="E1334" s="12"/>
      <c r="F1334" s="12"/>
      <c r="G1334" s="12"/>
      <c r="H1334" s="12"/>
      <c r="I1334" s="12"/>
      <c r="J1334" s="12"/>
      <c r="K1334" s="12"/>
      <c r="L1334" s="12"/>
    </row>
    <row r="1335" spans="2:12" hidden="1">
      <c r="B1335" s="8"/>
      <c r="C1335" s="12"/>
      <c r="D1335" s="12"/>
      <c r="E1335" s="12"/>
      <c r="F1335" s="12"/>
      <c r="G1335" s="12"/>
      <c r="H1335" s="12"/>
      <c r="I1335" s="12"/>
      <c r="J1335" s="12"/>
      <c r="K1335" s="12"/>
      <c r="L1335" s="12"/>
    </row>
    <row r="1336" spans="2:12" hidden="1">
      <c r="B1336" s="8"/>
      <c r="C1336" s="12"/>
      <c r="D1336" s="12"/>
      <c r="E1336" s="12"/>
      <c r="F1336" s="12"/>
      <c r="G1336" s="12"/>
      <c r="H1336" s="12"/>
      <c r="I1336" s="12"/>
      <c r="J1336" s="12"/>
      <c r="K1336" s="12"/>
      <c r="L1336" s="12"/>
    </row>
    <row r="1337" spans="2:12" hidden="1">
      <c r="B1337" s="8"/>
      <c r="C1337" s="12"/>
      <c r="D1337" s="12"/>
      <c r="E1337" s="12"/>
      <c r="F1337" s="12"/>
      <c r="G1337" s="12"/>
      <c r="H1337" s="12"/>
      <c r="I1337" s="12"/>
      <c r="J1337" s="12"/>
      <c r="K1337" s="12"/>
      <c r="L1337" s="12"/>
    </row>
    <row r="1338" spans="2:12" hidden="1">
      <c r="B1338" s="8"/>
      <c r="C1338" s="12"/>
      <c r="D1338" s="12"/>
      <c r="E1338" s="12"/>
      <c r="F1338" s="12"/>
      <c r="G1338" s="12"/>
      <c r="H1338" s="12"/>
      <c r="I1338" s="12"/>
      <c r="J1338" s="12"/>
      <c r="K1338" s="12"/>
      <c r="L1338" s="12"/>
    </row>
    <row r="1339" spans="2:12" hidden="1">
      <c r="B1339" s="8"/>
      <c r="C1339" s="12"/>
      <c r="D1339" s="12"/>
      <c r="E1339" s="12"/>
      <c r="F1339" s="12"/>
      <c r="G1339" s="12"/>
      <c r="H1339" s="12"/>
      <c r="I1339" s="12"/>
      <c r="J1339" s="12"/>
      <c r="K1339" s="12"/>
      <c r="L1339" s="12"/>
    </row>
    <row r="1340" spans="2:12" hidden="1">
      <c r="B1340" s="8"/>
      <c r="C1340" s="12"/>
      <c r="D1340" s="12"/>
      <c r="E1340" s="12"/>
      <c r="F1340" s="12"/>
      <c r="G1340" s="12"/>
      <c r="H1340" s="12"/>
      <c r="I1340" s="12"/>
      <c r="J1340" s="12"/>
      <c r="K1340" s="12"/>
      <c r="L1340" s="12"/>
    </row>
    <row r="1341" spans="2:12" hidden="1">
      <c r="B1341" s="8"/>
      <c r="C1341" s="12"/>
      <c r="D1341" s="12"/>
      <c r="E1341" s="12"/>
      <c r="F1341" s="12"/>
      <c r="G1341" s="12"/>
      <c r="H1341" s="12"/>
      <c r="I1341" s="12"/>
      <c r="J1341" s="12"/>
      <c r="K1341" s="12"/>
      <c r="L1341" s="12"/>
    </row>
    <row r="1342" spans="2:12" hidden="1">
      <c r="B1342" s="8"/>
      <c r="C1342" s="12"/>
      <c r="D1342" s="12"/>
      <c r="E1342" s="12"/>
      <c r="F1342" s="12"/>
      <c r="G1342" s="12"/>
      <c r="H1342" s="12"/>
      <c r="I1342" s="12"/>
      <c r="J1342" s="12"/>
      <c r="K1342" s="12"/>
      <c r="L1342" s="12"/>
    </row>
    <row r="1343" spans="2:12" hidden="1">
      <c r="B1343" s="8"/>
      <c r="C1343" s="12"/>
      <c r="D1343" s="12"/>
      <c r="E1343" s="12"/>
      <c r="F1343" s="12"/>
      <c r="G1343" s="12"/>
      <c r="H1343" s="12"/>
      <c r="I1343" s="12"/>
      <c r="J1343" s="12"/>
      <c r="K1343" s="12"/>
      <c r="L1343" s="12"/>
    </row>
    <row r="1344" spans="2:12" hidden="1">
      <c r="B1344" s="8"/>
      <c r="C1344" s="12"/>
      <c r="D1344" s="12"/>
      <c r="E1344" s="12"/>
      <c r="F1344" s="12"/>
      <c r="G1344" s="12"/>
      <c r="H1344" s="12"/>
      <c r="I1344" s="12"/>
      <c r="J1344" s="12"/>
      <c r="K1344" s="12"/>
      <c r="L1344" s="12"/>
    </row>
    <row r="1345" spans="2:12" hidden="1">
      <c r="B1345" s="8"/>
      <c r="C1345" s="12"/>
      <c r="D1345" s="12"/>
      <c r="E1345" s="12"/>
      <c r="F1345" s="12"/>
      <c r="G1345" s="12"/>
      <c r="H1345" s="12"/>
      <c r="I1345" s="12"/>
      <c r="J1345" s="12"/>
      <c r="K1345" s="12"/>
      <c r="L1345" s="12"/>
    </row>
    <row r="1346" spans="2:12" hidden="1">
      <c r="B1346" s="8"/>
      <c r="C1346" s="12"/>
      <c r="D1346" s="12"/>
      <c r="E1346" s="12"/>
      <c r="F1346" s="12"/>
      <c r="G1346" s="12"/>
      <c r="H1346" s="12"/>
      <c r="I1346" s="12"/>
      <c r="J1346" s="12"/>
      <c r="K1346" s="12"/>
      <c r="L1346" s="12"/>
    </row>
    <row r="1347" spans="2:12" hidden="1">
      <c r="B1347" s="8"/>
      <c r="C1347" s="12"/>
      <c r="D1347" s="12"/>
      <c r="E1347" s="12"/>
      <c r="F1347" s="12"/>
      <c r="G1347" s="12"/>
      <c r="H1347" s="12"/>
      <c r="I1347" s="12"/>
      <c r="J1347" s="12"/>
      <c r="K1347" s="12"/>
      <c r="L1347" s="12"/>
    </row>
    <row r="1348" spans="2:12" hidden="1">
      <c r="B1348" s="8"/>
      <c r="C1348" s="12"/>
      <c r="D1348" s="12"/>
      <c r="E1348" s="12"/>
      <c r="F1348" s="12"/>
      <c r="G1348" s="12"/>
      <c r="H1348" s="12"/>
      <c r="I1348" s="12"/>
      <c r="J1348" s="12"/>
      <c r="K1348" s="12"/>
      <c r="L1348" s="12"/>
    </row>
    <row r="1349" spans="2:12" hidden="1">
      <c r="B1349" s="8"/>
      <c r="C1349" s="12"/>
      <c r="D1349" s="12"/>
      <c r="E1349" s="12"/>
      <c r="F1349" s="12"/>
      <c r="G1349" s="12"/>
      <c r="H1349" s="12"/>
      <c r="I1349" s="12"/>
      <c r="J1349" s="12"/>
      <c r="K1349" s="12"/>
      <c r="L1349" s="12"/>
    </row>
    <row r="1350" spans="2:12" hidden="1">
      <c r="B1350" s="8"/>
      <c r="C1350" s="12"/>
      <c r="D1350" s="12"/>
      <c r="E1350" s="12"/>
      <c r="F1350" s="12"/>
      <c r="G1350" s="12"/>
      <c r="H1350" s="12"/>
      <c r="I1350" s="12"/>
      <c r="J1350" s="12"/>
      <c r="K1350" s="12"/>
      <c r="L1350" s="12"/>
    </row>
    <row r="1351" spans="2:12" hidden="1">
      <c r="B1351" s="8"/>
      <c r="C1351" s="12"/>
      <c r="D1351" s="12"/>
      <c r="E1351" s="12"/>
      <c r="F1351" s="12"/>
      <c r="G1351" s="12"/>
      <c r="H1351" s="12"/>
      <c r="I1351" s="12"/>
      <c r="J1351" s="12"/>
      <c r="K1351" s="12"/>
      <c r="L1351" s="12"/>
    </row>
    <row r="1352" spans="2:12" hidden="1">
      <c r="B1352" s="8"/>
      <c r="C1352" s="12"/>
      <c r="D1352" s="12"/>
      <c r="E1352" s="12"/>
      <c r="F1352" s="12"/>
      <c r="G1352" s="12"/>
      <c r="H1352" s="12"/>
      <c r="I1352" s="12"/>
      <c r="J1352" s="12"/>
      <c r="K1352" s="12"/>
      <c r="L1352" s="12"/>
    </row>
    <row r="1353" spans="2:12" hidden="1">
      <c r="B1353" s="8"/>
      <c r="C1353" s="12"/>
      <c r="D1353" s="12"/>
      <c r="E1353" s="12"/>
      <c r="F1353" s="12"/>
      <c r="G1353" s="12"/>
      <c r="H1353" s="12"/>
      <c r="I1353" s="12"/>
      <c r="J1353" s="12"/>
      <c r="K1353" s="12"/>
      <c r="L1353" s="12"/>
    </row>
    <row r="1354" spans="2:12" hidden="1">
      <c r="B1354" s="8"/>
      <c r="C1354" s="12"/>
      <c r="D1354" s="12"/>
      <c r="E1354" s="12"/>
      <c r="F1354" s="12"/>
      <c r="G1354" s="12"/>
      <c r="H1354" s="12"/>
      <c r="I1354" s="12"/>
      <c r="J1354" s="12"/>
      <c r="K1354" s="12"/>
    </row>
    <row r="1355" spans="2:12" hidden="1">
      <c r="B1355" s="8"/>
      <c r="C1355" s="12"/>
      <c r="D1355" s="12"/>
      <c r="E1355" s="12"/>
      <c r="F1355" s="12"/>
      <c r="G1355" s="12"/>
      <c r="H1355" s="12"/>
      <c r="I1355" s="12"/>
      <c r="J1355" s="12"/>
      <c r="K1355" s="12"/>
    </row>
    <row r="1356" spans="2:12" hidden="1">
      <c r="B1356" s="8"/>
      <c r="C1356" s="12"/>
      <c r="D1356" s="12"/>
      <c r="E1356" s="12"/>
      <c r="F1356" s="12"/>
      <c r="G1356" s="12"/>
      <c r="H1356" s="12"/>
      <c r="I1356" s="12"/>
      <c r="J1356" s="12"/>
      <c r="K1356" s="12"/>
    </row>
    <row r="1357" spans="2:12" hidden="1">
      <c r="B1357" s="8"/>
      <c r="C1357" s="12"/>
      <c r="D1357" s="12"/>
      <c r="E1357" s="12"/>
      <c r="F1357" s="12"/>
      <c r="G1357" s="12"/>
      <c r="H1357" s="12"/>
      <c r="I1357" s="12"/>
      <c r="J1357" s="12"/>
      <c r="K1357" s="12"/>
    </row>
    <row r="1358" spans="2:12" hidden="1">
      <c r="B1358" s="8"/>
      <c r="C1358" s="12"/>
      <c r="D1358" s="12"/>
      <c r="E1358" s="12"/>
      <c r="F1358" s="12"/>
      <c r="G1358" s="12"/>
      <c r="H1358" s="12"/>
      <c r="I1358" s="12"/>
      <c r="J1358" s="12"/>
      <c r="K1358" s="12"/>
    </row>
    <row r="1359" spans="2:12" hidden="1">
      <c r="B1359" s="8"/>
      <c r="C1359" s="12"/>
      <c r="D1359" s="12"/>
      <c r="E1359" s="12"/>
      <c r="F1359" s="12"/>
      <c r="G1359" s="12"/>
      <c r="H1359" s="12"/>
      <c r="I1359" s="12"/>
      <c r="J1359" s="12"/>
      <c r="K1359" s="12"/>
    </row>
    <row r="1360" spans="2:12" hidden="1">
      <c r="B1360" s="8"/>
      <c r="C1360" s="12"/>
      <c r="D1360" s="12"/>
      <c r="E1360" s="12"/>
      <c r="F1360" s="12"/>
      <c r="G1360" s="12"/>
      <c r="H1360" s="12"/>
      <c r="I1360" s="12"/>
      <c r="J1360" s="12"/>
      <c r="K1360" s="12"/>
    </row>
    <row r="1361" spans="2:11" hidden="1">
      <c r="B1361" s="8"/>
      <c r="C1361" s="12"/>
      <c r="D1361" s="12"/>
      <c r="E1361" s="12"/>
      <c r="F1361" s="12"/>
      <c r="G1361" s="12"/>
      <c r="H1361" s="12"/>
      <c r="I1361" s="12"/>
      <c r="J1361" s="12"/>
      <c r="K1361" s="12"/>
    </row>
    <row r="1362" spans="2:11" hidden="1">
      <c r="B1362" s="8"/>
      <c r="C1362" s="12"/>
      <c r="D1362" s="12"/>
      <c r="E1362" s="12"/>
      <c r="F1362" s="12"/>
      <c r="G1362" s="12"/>
      <c r="H1362" s="12"/>
      <c r="I1362" s="12"/>
      <c r="J1362" s="12"/>
      <c r="K1362" s="12"/>
    </row>
    <row r="1363" spans="2:11" hidden="1">
      <c r="B1363" s="8"/>
      <c r="C1363" s="12"/>
      <c r="D1363" s="12"/>
      <c r="E1363" s="12"/>
      <c r="F1363" s="12"/>
      <c r="G1363" s="12"/>
      <c r="H1363" s="12"/>
      <c r="I1363" s="12"/>
      <c r="J1363" s="12"/>
      <c r="K1363" s="12"/>
    </row>
    <row r="1364" spans="2:11" hidden="1">
      <c r="B1364" s="8"/>
      <c r="C1364" s="12"/>
      <c r="D1364" s="12"/>
      <c r="E1364" s="12"/>
      <c r="F1364" s="12"/>
      <c r="G1364" s="12"/>
      <c r="H1364" s="12"/>
      <c r="I1364" s="12"/>
      <c r="J1364" s="12"/>
      <c r="K1364" s="12"/>
    </row>
    <row r="1365" spans="2:11" hidden="1">
      <c r="B1365" s="8"/>
      <c r="C1365" s="12"/>
      <c r="D1365" s="12"/>
      <c r="E1365" s="12"/>
      <c r="F1365" s="12"/>
      <c r="G1365" s="12"/>
      <c r="H1365" s="12"/>
      <c r="I1365" s="12"/>
      <c r="J1365" s="12"/>
      <c r="K1365" s="12"/>
    </row>
    <row r="1366" spans="2:11" hidden="1">
      <c r="B1366" s="8"/>
      <c r="C1366" s="12"/>
      <c r="D1366" s="12"/>
      <c r="E1366" s="12"/>
      <c r="F1366" s="12"/>
      <c r="G1366" s="12"/>
      <c r="H1366" s="12"/>
      <c r="I1366" s="12"/>
      <c r="J1366" s="12"/>
      <c r="K1366" s="12"/>
    </row>
    <row r="1367" spans="2:11" hidden="1">
      <c r="B1367" s="8"/>
      <c r="C1367" s="12"/>
      <c r="D1367" s="12"/>
      <c r="E1367" s="12"/>
      <c r="F1367" s="12"/>
      <c r="G1367" s="12"/>
      <c r="H1367" s="12"/>
      <c r="I1367" s="12"/>
      <c r="J1367" s="12"/>
      <c r="K1367" s="12"/>
    </row>
    <row r="1368" spans="2:11" hidden="1">
      <c r="B1368" s="8"/>
      <c r="C1368" s="12"/>
      <c r="D1368" s="12"/>
      <c r="E1368" s="12"/>
      <c r="F1368" s="12"/>
      <c r="G1368" s="12"/>
      <c r="H1368" s="12"/>
      <c r="I1368" s="12"/>
      <c r="J1368" s="12"/>
      <c r="K1368" s="12"/>
    </row>
  </sheetData>
  <mergeCells count="71">
    <mergeCell ref="G187:G188"/>
    <mergeCell ref="E181:G181"/>
    <mergeCell ref="F121:F123"/>
    <mergeCell ref="F125:F127"/>
    <mergeCell ref="F129:F131"/>
    <mergeCell ref="C104:C107"/>
    <mergeCell ref="C108:C111"/>
    <mergeCell ref="C112:C115"/>
    <mergeCell ref="F104:F106"/>
    <mergeCell ref="F108:F110"/>
    <mergeCell ref="E22:J24"/>
    <mergeCell ref="C118:F118"/>
    <mergeCell ref="C121:C124"/>
    <mergeCell ref="C125:C128"/>
    <mergeCell ref="C50:D50"/>
    <mergeCell ref="C51:D51"/>
    <mergeCell ref="F112:F114"/>
    <mergeCell ref="C38:D38"/>
    <mergeCell ref="C43:D43"/>
    <mergeCell ref="C49:D49"/>
    <mergeCell ref="E171:G171"/>
    <mergeCell ref="E191:G191"/>
    <mergeCell ref="E163:G164"/>
    <mergeCell ref="C155:K156"/>
    <mergeCell ref="C177:F178"/>
    <mergeCell ref="G177:G178"/>
    <mergeCell ref="C187:F188"/>
    <mergeCell ref="C44:D44"/>
    <mergeCell ref="C45:D45"/>
    <mergeCell ref="C46:D46"/>
    <mergeCell ref="C52:D52"/>
    <mergeCell ref="E4:H4"/>
    <mergeCell ref="C78:D78"/>
    <mergeCell ref="E69:E70"/>
    <mergeCell ref="C69:D70"/>
    <mergeCell ref="E71:E72"/>
    <mergeCell ref="C71:D72"/>
    <mergeCell ref="C102:F102"/>
    <mergeCell ref="C53:D53"/>
    <mergeCell ref="C129:C132"/>
    <mergeCell ref="C37:D37"/>
    <mergeCell ref="C40:D40"/>
    <mergeCell ref="C41:D41"/>
    <mergeCell ref="C42:D42"/>
    <mergeCell ref="C39:D39"/>
    <mergeCell ref="C54:D54"/>
    <mergeCell ref="C55:D55"/>
    <mergeCell ref="C80:D80"/>
    <mergeCell ref="C81:D81"/>
    <mergeCell ref="C82:D82"/>
    <mergeCell ref="C83:D83"/>
    <mergeCell ref="C56:D56"/>
    <mergeCell ref="C57:D57"/>
    <mergeCell ref="C58:D58"/>
    <mergeCell ref="C77:D77"/>
    <mergeCell ref="C79:D79"/>
    <mergeCell ref="C89:D89"/>
    <mergeCell ref="C90:D90"/>
    <mergeCell ref="C91:D91"/>
    <mergeCell ref="C92:D92"/>
    <mergeCell ref="C84:D84"/>
    <mergeCell ref="C85:D85"/>
    <mergeCell ref="C86:D86"/>
    <mergeCell ref="C87:D87"/>
    <mergeCell ref="C97:D97"/>
    <mergeCell ref="C98:D98"/>
    <mergeCell ref="C99:D99"/>
    <mergeCell ref="C93:D93"/>
    <mergeCell ref="C94:D94"/>
    <mergeCell ref="C95:D95"/>
    <mergeCell ref="C96:D96"/>
  </mergeCells>
  <phoneticPr fontId="0" type="noConversion"/>
  <printOptions horizontalCentered="1" verticalCentered="1"/>
  <pageMargins left="0.75" right="0.75" top="1" bottom="1" header="0" footer="0"/>
  <pageSetup scale="130" orientation="landscape" r:id="rId1"/>
  <headerFooter alignWithMargins="0"/>
  <rowBreaks count="1" manualBreakCount="1">
    <brk id="164" max="11" man="1"/>
  </rowBreaks>
  <drawing r:id="rId2"/>
  <legacyDrawing r:id="rId3"/>
</worksheet>
</file>

<file path=xl/worksheets/sheet5.xml><?xml version="1.0" encoding="utf-8"?>
<worksheet xmlns="http://schemas.openxmlformats.org/spreadsheetml/2006/main" xmlns:r="http://schemas.openxmlformats.org/officeDocument/2006/relationships">
  <sheetPr codeName="Hoja2"/>
  <dimension ref="A1:Q156"/>
  <sheetViews>
    <sheetView workbookViewId="0"/>
  </sheetViews>
  <sheetFormatPr baseColWidth="10" defaultColWidth="0" defaultRowHeight="14.25" customHeight="1" zeroHeight="1"/>
  <cols>
    <col min="1" max="1" width="6" style="98" customWidth="1"/>
    <col min="2" max="2" width="7.28515625" style="135" customWidth="1"/>
    <col min="3" max="3" width="13.28515625" style="135" customWidth="1"/>
    <col min="4" max="4" width="12.85546875" style="135" customWidth="1"/>
    <col min="5" max="5" width="8.7109375" style="135" customWidth="1"/>
    <col min="6" max="6" width="11.28515625" style="135" customWidth="1"/>
    <col min="7" max="7" width="12.7109375" style="135" customWidth="1"/>
    <col min="8" max="8" width="14.140625" style="135" customWidth="1"/>
    <col min="9" max="9" width="13.7109375" style="135" customWidth="1"/>
    <col min="10" max="10" width="11.28515625" style="135" customWidth="1"/>
    <col min="11" max="11" width="2.7109375" style="136" customWidth="1"/>
    <col min="12" max="12" width="2.7109375" style="98" hidden="1" customWidth="1"/>
    <col min="13" max="13" width="6.85546875" style="98" hidden="1" customWidth="1"/>
    <col min="14" max="16" width="2.7109375" style="98" hidden="1" customWidth="1"/>
    <col min="17" max="17" width="5.28515625" style="98" hidden="1" customWidth="1"/>
    <col min="18" max="16384" width="2.7109375" style="98" hidden="1"/>
  </cols>
  <sheetData>
    <row r="1" spans="1:17" ht="12.75" customHeight="1">
      <c r="A1" s="95"/>
      <c r="B1" s="96"/>
      <c r="C1" s="96"/>
      <c r="D1" s="96"/>
      <c r="E1" s="96"/>
      <c r="F1" s="96"/>
      <c r="G1" s="96"/>
      <c r="H1" s="96"/>
      <c r="I1" s="96"/>
      <c r="J1" s="96"/>
      <c r="K1" s="97"/>
    </row>
    <row r="2" spans="1:17" ht="17.25" customHeight="1" thickBot="1">
      <c r="A2" s="95"/>
      <c r="B2" s="99" t="s">
        <v>72</v>
      </c>
      <c r="C2" s="100"/>
      <c r="D2" s="100"/>
      <c r="E2" s="101"/>
      <c r="F2" s="101"/>
      <c r="G2" s="101"/>
      <c r="H2" s="101"/>
      <c r="I2" s="101"/>
      <c r="J2" s="101"/>
      <c r="K2" s="102"/>
      <c r="M2" s="103" t="s">
        <v>56</v>
      </c>
    </row>
    <row r="3" spans="1:17" ht="46.5" customHeight="1" thickBot="1">
      <c r="A3" s="95"/>
      <c r="B3" s="576" t="s">
        <v>78</v>
      </c>
      <c r="C3" s="576"/>
      <c r="D3" s="576"/>
      <c r="E3" s="104" t="s">
        <v>79</v>
      </c>
      <c r="F3" s="46" t="s">
        <v>125</v>
      </c>
      <c r="G3" s="46" t="s">
        <v>80</v>
      </c>
      <c r="H3" s="10" t="s">
        <v>81</v>
      </c>
      <c r="I3" s="332" t="s">
        <v>202</v>
      </c>
      <c r="J3" s="53" t="s">
        <v>552</v>
      </c>
      <c r="K3" s="105"/>
      <c r="L3" s="106"/>
      <c r="M3" s="103" t="s">
        <v>57</v>
      </c>
    </row>
    <row r="4" spans="1:17" ht="16.5" customHeight="1" thickBot="1">
      <c r="A4" s="95"/>
      <c r="B4" s="107"/>
      <c r="C4" s="96"/>
      <c r="D4" s="102"/>
      <c r="E4" s="330">
        <v>0</v>
      </c>
      <c r="F4" s="44">
        <v>0</v>
      </c>
      <c r="G4" s="108">
        <f>F4*12</f>
        <v>0</v>
      </c>
      <c r="H4" s="109">
        <f t="shared" ref="H4:H21" si="0">G4*E4</f>
        <v>0</v>
      </c>
      <c r="I4" s="333">
        <f>L4/1000</f>
        <v>0</v>
      </c>
      <c r="J4" s="109">
        <f>F4+(I4*'Estados Proforma'!E$13)</f>
        <v>0</v>
      </c>
      <c r="K4" s="111"/>
      <c r="L4" s="191">
        <v>0</v>
      </c>
      <c r="M4" s="112" t="s">
        <v>58</v>
      </c>
      <c r="Q4" s="328">
        <f t="shared" ref="Q4:Q21" si="1">I4*E4</f>
        <v>0</v>
      </c>
    </row>
    <row r="5" spans="1:17" ht="16.5" customHeight="1" thickBot="1">
      <c r="A5" s="95"/>
      <c r="B5" s="107"/>
      <c r="C5" s="101"/>
      <c r="D5" s="102"/>
      <c r="E5" s="330">
        <v>0</v>
      </c>
      <c r="F5" s="44">
        <v>0</v>
      </c>
      <c r="G5" s="108">
        <f t="shared" ref="G5:G21" si="2">F5*12</f>
        <v>0</v>
      </c>
      <c r="H5" s="113">
        <f t="shared" si="0"/>
        <v>0</v>
      </c>
      <c r="I5" s="333">
        <f t="shared" ref="I5:I21" si="3">L5/1000</f>
        <v>0</v>
      </c>
      <c r="J5" s="109">
        <f>F5+(I5*'Estados Proforma'!E$13)</f>
        <v>0</v>
      </c>
      <c r="K5" s="111"/>
      <c r="L5" s="191">
        <v>0</v>
      </c>
      <c r="M5" s="112" t="s">
        <v>59</v>
      </c>
      <c r="Q5" s="328">
        <f t="shared" si="1"/>
        <v>0</v>
      </c>
    </row>
    <row r="6" spans="1:17" ht="16.5" customHeight="1" thickBot="1">
      <c r="A6" s="95"/>
      <c r="B6" s="107"/>
      <c r="C6" s="101"/>
      <c r="D6" s="102"/>
      <c r="E6" s="330">
        <v>0</v>
      </c>
      <c r="F6" s="44">
        <v>0</v>
      </c>
      <c r="G6" s="108">
        <f t="shared" si="2"/>
        <v>0</v>
      </c>
      <c r="H6" s="113">
        <f t="shared" si="0"/>
        <v>0</v>
      </c>
      <c r="I6" s="333">
        <f t="shared" si="3"/>
        <v>0</v>
      </c>
      <c r="J6" s="109">
        <f>F6+(I6*'Estados Proforma'!E$13)</f>
        <v>0</v>
      </c>
      <c r="K6" s="111"/>
      <c r="L6" s="191">
        <v>0</v>
      </c>
      <c r="M6" s="114" t="s">
        <v>60</v>
      </c>
      <c r="Q6" s="328">
        <f t="shared" si="1"/>
        <v>0</v>
      </c>
    </row>
    <row r="7" spans="1:17" ht="16.5" customHeight="1" thickBot="1">
      <c r="A7" s="95"/>
      <c r="B7" s="107"/>
      <c r="C7" s="101"/>
      <c r="D7" s="102"/>
      <c r="E7" s="330">
        <v>0</v>
      </c>
      <c r="F7" s="44">
        <v>0</v>
      </c>
      <c r="G7" s="108">
        <f t="shared" si="2"/>
        <v>0</v>
      </c>
      <c r="H7" s="113">
        <f t="shared" si="0"/>
        <v>0</v>
      </c>
      <c r="I7" s="333">
        <f t="shared" si="3"/>
        <v>0</v>
      </c>
      <c r="J7" s="109">
        <f>F7+(I7*'Estados Proforma'!E$13)</f>
        <v>0</v>
      </c>
      <c r="K7" s="111"/>
      <c r="L7" s="191">
        <v>0</v>
      </c>
      <c r="M7" s="114" t="s">
        <v>61</v>
      </c>
      <c r="Q7" s="328">
        <f>I7*E7</f>
        <v>0</v>
      </c>
    </row>
    <row r="8" spans="1:17" ht="16.5" customHeight="1" thickBot="1">
      <c r="A8" s="95"/>
      <c r="B8" s="107"/>
      <c r="C8" s="101"/>
      <c r="D8" s="102"/>
      <c r="E8" s="330">
        <v>0</v>
      </c>
      <c r="F8" s="44">
        <v>0</v>
      </c>
      <c r="G8" s="108">
        <f t="shared" si="2"/>
        <v>0</v>
      </c>
      <c r="H8" s="113">
        <f t="shared" si="0"/>
        <v>0</v>
      </c>
      <c r="I8" s="333">
        <f t="shared" si="3"/>
        <v>0</v>
      </c>
      <c r="J8" s="109">
        <f>F8+(I8*'Estados Proforma'!E$13)</f>
        <v>0</v>
      </c>
      <c r="K8" s="111"/>
      <c r="L8" s="191">
        <v>0</v>
      </c>
      <c r="M8" s="115" t="s">
        <v>62</v>
      </c>
      <c r="Q8" s="328">
        <f t="shared" si="1"/>
        <v>0</v>
      </c>
    </row>
    <row r="9" spans="1:17" ht="16.5" customHeight="1" thickBot="1">
      <c r="A9" s="95"/>
      <c r="B9" s="107"/>
      <c r="C9" s="101"/>
      <c r="D9" s="102"/>
      <c r="E9" s="330">
        <v>0</v>
      </c>
      <c r="F9" s="44">
        <v>0</v>
      </c>
      <c r="G9" s="108">
        <f t="shared" si="2"/>
        <v>0</v>
      </c>
      <c r="H9" s="113">
        <f t="shared" si="0"/>
        <v>0</v>
      </c>
      <c r="I9" s="333">
        <f t="shared" si="3"/>
        <v>0</v>
      </c>
      <c r="J9" s="109">
        <f>F9+(I9*'Estados Proforma'!E$13)</f>
        <v>0</v>
      </c>
      <c r="K9" s="111"/>
      <c r="L9" s="191">
        <v>0</v>
      </c>
      <c r="M9" s="115" t="s">
        <v>63</v>
      </c>
      <c r="Q9" s="328">
        <f t="shared" si="1"/>
        <v>0</v>
      </c>
    </row>
    <row r="10" spans="1:17" ht="16.5" customHeight="1" thickBot="1">
      <c r="A10" s="95"/>
      <c r="B10" s="107"/>
      <c r="C10" s="101"/>
      <c r="D10" s="102"/>
      <c r="E10" s="330">
        <v>0</v>
      </c>
      <c r="F10" s="44">
        <v>0</v>
      </c>
      <c r="G10" s="108">
        <f t="shared" si="2"/>
        <v>0</v>
      </c>
      <c r="H10" s="113">
        <f t="shared" si="0"/>
        <v>0</v>
      </c>
      <c r="I10" s="333">
        <f t="shared" si="3"/>
        <v>0</v>
      </c>
      <c r="J10" s="109">
        <f>F10+(I10*'Estados Proforma'!E$13)</f>
        <v>0</v>
      </c>
      <c r="K10" s="111"/>
      <c r="L10" s="191">
        <v>0</v>
      </c>
      <c r="M10" s="103" t="s">
        <v>64</v>
      </c>
      <c r="Q10" s="328">
        <f t="shared" si="1"/>
        <v>0</v>
      </c>
    </row>
    <row r="11" spans="1:17" ht="16.5" customHeight="1" thickBot="1">
      <c r="A11" s="95"/>
      <c r="B11" s="107"/>
      <c r="C11" s="101"/>
      <c r="D11" s="102"/>
      <c r="E11" s="330">
        <v>0</v>
      </c>
      <c r="F11" s="44">
        <v>0</v>
      </c>
      <c r="G11" s="108">
        <f t="shared" si="2"/>
        <v>0</v>
      </c>
      <c r="H11" s="113">
        <f t="shared" si="0"/>
        <v>0</v>
      </c>
      <c r="I11" s="333">
        <f t="shared" si="3"/>
        <v>0</v>
      </c>
      <c r="J11" s="109">
        <f>F11+(I11*'Estados Proforma'!E$13)</f>
        <v>0</v>
      </c>
      <c r="K11" s="111"/>
      <c r="L11" s="191">
        <v>0</v>
      </c>
      <c r="M11" s="112" t="s">
        <v>73</v>
      </c>
      <c r="Q11" s="328">
        <f t="shared" si="1"/>
        <v>0</v>
      </c>
    </row>
    <row r="12" spans="1:17" ht="16.5" customHeight="1" thickBot="1">
      <c r="A12" s="95"/>
      <c r="B12" s="107"/>
      <c r="C12" s="101"/>
      <c r="D12" s="102"/>
      <c r="E12" s="330">
        <v>0</v>
      </c>
      <c r="F12" s="44">
        <v>0</v>
      </c>
      <c r="G12" s="108">
        <f t="shared" si="2"/>
        <v>0</v>
      </c>
      <c r="H12" s="113">
        <f t="shared" si="0"/>
        <v>0</v>
      </c>
      <c r="I12" s="333">
        <f t="shared" si="3"/>
        <v>0</v>
      </c>
      <c r="J12" s="109">
        <f>F12+(I12*'Estados Proforma'!E$13)</f>
        <v>0</v>
      </c>
      <c r="K12" s="111"/>
      <c r="L12" s="191">
        <v>0</v>
      </c>
      <c r="M12" s="103" t="s">
        <v>65</v>
      </c>
      <c r="Q12" s="328">
        <f t="shared" si="1"/>
        <v>0</v>
      </c>
    </row>
    <row r="13" spans="1:17" ht="16.5" customHeight="1" thickBot="1">
      <c r="A13" s="95"/>
      <c r="B13" s="107"/>
      <c r="C13" s="101"/>
      <c r="D13" s="102"/>
      <c r="E13" s="330">
        <v>0</v>
      </c>
      <c r="F13" s="44">
        <v>0</v>
      </c>
      <c r="G13" s="108">
        <f t="shared" si="2"/>
        <v>0</v>
      </c>
      <c r="H13" s="113">
        <f t="shared" si="0"/>
        <v>0</v>
      </c>
      <c r="I13" s="333">
        <f t="shared" si="3"/>
        <v>0</v>
      </c>
      <c r="J13" s="109">
        <f>F13+(I13*'Estados Proforma'!E$13)</f>
        <v>0</v>
      </c>
      <c r="K13" s="111"/>
      <c r="L13" s="191">
        <v>0</v>
      </c>
      <c r="M13" s="112" t="s">
        <v>66</v>
      </c>
      <c r="Q13" s="328">
        <f t="shared" si="1"/>
        <v>0</v>
      </c>
    </row>
    <row r="14" spans="1:17" ht="16.5" customHeight="1" thickBot="1">
      <c r="A14" s="95"/>
      <c r="B14" s="107"/>
      <c r="C14" s="101"/>
      <c r="D14" s="102"/>
      <c r="E14" s="330">
        <v>0</v>
      </c>
      <c r="F14" s="44">
        <v>0</v>
      </c>
      <c r="G14" s="108">
        <f t="shared" si="2"/>
        <v>0</v>
      </c>
      <c r="H14" s="113">
        <f t="shared" si="0"/>
        <v>0</v>
      </c>
      <c r="I14" s="333">
        <f t="shared" si="3"/>
        <v>0</v>
      </c>
      <c r="J14" s="109">
        <f>F14+(I14*'Estados Proforma'!E$13)</f>
        <v>0</v>
      </c>
      <c r="K14" s="111"/>
      <c r="L14" s="191">
        <v>0</v>
      </c>
      <c r="M14" s="112" t="s">
        <v>67</v>
      </c>
      <c r="Q14" s="328">
        <f t="shared" si="1"/>
        <v>0</v>
      </c>
    </row>
    <row r="15" spans="1:17" ht="16.5" customHeight="1" thickBot="1">
      <c r="A15" s="95"/>
      <c r="B15" s="107"/>
      <c r="C15" s="101"/>
      <c r="D15" s="102"/>
      <c r="E15" s="330">
        <v>0</v>
      </c>
      <c r="F15" s="44">
        <v>0</v>
      </c>
      <c r="G15" s="108">
        <f t="shared" si="2"/>
        <v>0</v>
      </c>
      <c r="H15" s="113">
        <f t="shared" si="0"/>
        <v>0</v>
      </c>
      <c r="I15" s="333">
        <f t="shared" si="3"/>
        <v>0</v>
      </c>
      <c r="J15" s="109">
        <f>F15+(I15*'Estados Proforma'!E$13)</f>
        <v>0</v>
      </c>
      <c r="K15" s="111"/>
      <c r="L15" s="191">
        <v>0</v>
      </c>
      <c r="M15" s="112" t="s">
        <v>68</v>
      </c>
      <c r="Q15" s="328">
        <f t="shared" si="1"/>
        <v>0</v>
      </c>
    </row>
    <row r="16" spans="1:17" ht="16.5" customHeight="1" thickBot="1">
      <c r="A16" s="95"/>
      <c r="B16" s="107"/>
      <c r="C16" s="101"/>
      <c r="D16" s="102"/>
      <c r="E16" s="330">
        <v>0</v>
      </c>
      <c r="F16" s="44">
        <v>0</v>
      </c>
      <c r="G16" s="108">
        <f t="shared" si="2"/>
        <v>0</v>
      </c>
      <c r="H16" s="113">
        <f t="shared" si="0"/>
        <v>0</v>
      </c>
      <c r="I16" s="333">
        <f t="shared" si="3"/>
        <v>0</v>
      </c>
      <c r="J16" s="109">
        <f>F16+(I16*'Estados Proforma'!E$13)</f>
        <v>0</v>
      </c>
      <c r="K16" s="111"/>
      <c r="L16" s="191">
        <v>0</v>
      </c>
      <c r="M16" s="114" t="s">
        <v>69</v>
      </c>
      <c r="Q16" s="328">
        <f t="shared" si="1"/>
        <v>0</v>
      </c>
    </row>
    <row r="17" spans="1:17" ht="16.5" customHeight="1" thickBot="1">
      <c r="A17" s="95"/>
      <c r="B17" s="107"/>
      <c r="C17" s="101"/>
      <c r="D17" s="102"/>
      <c r="E17" s="330">
        <v>0</v>
      </c>
      <c r="F17" s="44">
        <v>0</v>
      </c>
      <c r="G17" s="108">
        <f t="shared" si="2"/>
        <v>0</v>
      </c>
      <c r="H17" s="113">
        <f t="shared" si="0"/>
        <v>0</v>
      </c>
      <c r="I17" s="333">
        <f t="shared" si="3"/>
        <v>0</v>
      </c>
      <c r="J17" s="109">
        <f>F17+(I17*'Estados Proforma'!E$13)</f>
        <v>0</v>
      </c>
      <c r="K17" s="111"/>
      <c r="L17" s="191">
        <v>0</v>
      </c>
      <c r="M17" s="114" t="s">
        <v>70</v>
      </c>
      <c r="Q17" s="328">
        <f t="shared" si="1"/>
        <v>0</v>
      </c>
    </row>
    <row r="18" spans="1:17" ht="16.5" customHeight="1" thickBot="1">
      <c r="A18" s="95"/>
      <c r="B18" s="107"/>
      <c r="C18" s="101"/>
      <c r="D18" s="102"/>
      <c r="E18" s="330">
        <v>0</v>
      </c>
      <c r="F18" s="44">
        <v>0</v>
      </c>
      <c r="G18" s="108">
        <f t="shared" si="2"/>
        <v>0</v>
      </c>
      <c r="H18" s="113">
        <f t="shared" si="0"/>
        <v>0</v>
      </c>
      <c r="I18" s="333">
        <f t="shared" si="3"/>
        <v>0</v>
      </c>
      <c r="J18" s="109">
        <f>F18+(I18*'Estados Proforma'!E$13)</f>
        <v>0</v>
      </c>
      <c r="K18" s="111"/>
      <c r="L18" s="191">
        <v>0</v>
      </c>
      <c r="M18" s="116" t="s">
        <v>74</v>
      </c>
      <c r="Q18" s="328">
        <f t="shared" si="1"/>
        <v>0</v>
      </c>
    </row>
    <row r="19" spans="1:17" ht="16.5" customHeight="1" thickBot="1">
      <c r="A19" s="95"/>
      <c r="B19" s="107"/>
      <c r="C19" s="101"/>
      <c r="D19" s="102"/>
      <c r="E19" s="330">
        <v>0</v>
      </c>
      <c r="F19" s="44">
        <v>0</v>
      </c>
      <c r="G19" s="108">
        <f t="shared" si="2"/>
        <v>0</v>
      </c>
      <c r="H19" s="113">
        <f t="shared" si="0"/>
        <v>0</v>
      </c>
      <c r="I19" s="333">
        <f t="shared" si="3"/>
        <v>0</v>
      </c>
      <c r="J19" s="109">
        <f>F19+(I19*'Estados Proforma'!E$13)</f>
        <v>0</v>
      </c>
      <c r="K19" s="111"/>
      <c r="L19" s="191">
        <v>0</v>
      </c>
      <c r="M19" s="116" t="s">
        <v>75</v>
      </c>
      <c r="Q19" s="328">
        <f t="shared" si="1"/>
        <v>0</v>
      </c>
    </row>
    <row r="20" spans="1:17" ht="16.5" customHeight="1" thickBot="1">
      <c r="A20" s="95"/>
      <c r="B20" s="107"/>
      <c r="C20" s="101"/>
      <c r="D20" s="102"/>
      <c r="E20" s="330">
        <v>0</v>
      </c>
      <c r="F20" s="44">
        <v>0</v>
      </c>
      <c r="G20" s="108">
        <f t="shared" si="2"/>
        <v>0</v>
      </c>
      <c r="H20" s="113">
        <f t="shared" si="0"/>
        <v>0</v>
      </c>
      <c r="I20" s="333">
        <f t="shared" si="3"/>
        <v>0</v>
      </c>
      <c r="J20" s="109">
        <f>F20+(I20*'Estados Proforma'!E$13)</f>
        <v>0</v>
      </c>
      <c r="K20" s="111"/>
      <c r="L20" s="191">
        <v>0</v>
      </c>
      <c r="M20" s="116" t="s">
        <v>76</v>
      </c>
      <c r="Q20" s="328">
        <f t="shared" si="1"/>
        <v>0</v>
      </c>
    </row>
    <row r="21" spans="1:17" ht="16.5" customHeight="1" thickBot="1">
      <c r="A21" s="95"/>
      <c r="B21" s="117"/>
      <c r="C21" s="118"/>
      <c r="D21" s="119"/>
      <c r="E21" s="331">
        <v>0</v>
      </c>
      <c r="F21" s="37">
        <v>0</v>
      </c>
      <c r="G21" s="120">
        <f t="shared" si="2"/>
        <v>0</v>
      </c>
      <c r="H21" s="121">
        <f t="shared" si="0"/>
        <v>0</v>
      </c>
      <c r="I21" s="333">
        <f t="shared" si="3"/>
        <v>0</v>
      </c>
      <c r="J21" s="109">
        <f>F21+(I21*'Estados Proforma'!E$13)</f>
        <v>0</v>
      </c>
      <c r="K21" s="111"/>
      <c r="L21" s="191">
        <v>0</v>
      </c>
      <c r="M21" s="103" t="s">
        <v>71</v>
      </c>
      <c r="Q21" s="328">
        <f t="shared" si="1"/>
        <v>0</v>
      </c>
    </row>
    <row r="22" spans="1:17" ht="18.75" customHeight="1" thickBot="1">
      <c r="A22" s="95"/>
      <c r="B22" s="101"/>
      <c r="C22" s="101"/>
      <c r="D22" s="101"/>
      <c r="E22" s="122"/>
      <c r="F22" s="123"/>
      <c r="G22" s="124"/>
      <c r="H22" s="124"/>
      <c r="I22" s="329">
        <f>SUM(Q4:Q21)</f>
        <v>0</v>
      </c>
      <c r="J22" s="110"/>
      <c r="K22" s="102"/>
      <c r="M22" s="112" t="s">
        <v>77</v>
      </c>
    </row>
    <row r="23" spans="1:17" ht="16.5" customHeight="1">
      <c r="A23" s="95"/>
      <c r="B23" s="101"/>
      <c r="C23" s="101"/>
      <c r="D23" s="101"/>
      <c r="E23" s="125"/>
      <c r="F23" s="48"/>
      <c r="G23" s="110"/>
      <c r="H23" s="110"/>
      <c r="I23" s="126" t="str">
        <f>IF(AND(I22&gt;10%,I22&lt;=99%),M25,IF(I22&gt;99%,M24,M26))</f>
        <v>Las comisiones te ayudan a vender mas.</v>
      </c>
      <c r="J23" s="101"/>
      <c r="K23" s="102"/>
      <c r="M23" s="112"/>
    </row>
    <row r="24" spans="1:17" ht="14.25" customHeight="1" thickBot="1">
      <c r="A24" s="95"/>
      <c r="B24" s="101"/>
      <c r="C24" s="101"/>
      <c r="D24" s="101"/>
      <c r="E24" s="127"/>
      <c r="F24" s="128"/>
      <c r="G24" s="129"/>
      <c r="H24" s="129"/>
      <c r="I24" s="126"/>
      <c r="J24" s="101"/>
      <c r="K24" s="102"/>
      <c r="M24" s="130" t="s">
        <v>199</v>
      </c>
    </row>
    <row r="25" spans="1:17" ht="14.25" customHeight="1">
      <c r="A25" s="95"/>
      <c r="B25" s="101"/>
      <c r="C25" s="101"/>
      <c r="D25" s="101"/>
      <c r="E25" s="131" t="s">
        <v>553</v>
      </c>
      <c r="F25" s="132"/>
      <c r="G25" s="132"/>
      <c r="H25" s="334">
        <f>SUM(H4:H21)</f>
        <v>0</v>
      </c>
      <c r="I25" s="577" t="s">
        <v>555</v>
      </c>
      <c r="J25" s="579">
        <f>I22*'Estados Proforma'!E13</f>
        <v>0</v>
      </c>
      <c r="K25" s="102"/>
      <c r="M25" s="115" t="s">
        <v>201</v>
      </c>
    </row>
    <row r="26" spans="1:17" ht="14.25" customHeight="1" thickBot="1">
      <c r="A26" s="95"/>
      <c r="B26" s="101"/>
      <c r="C26" s="101"/>
      <c r="D26" s="101"/>
      <c r="E26" s="133" t="s">
        <v>554</v>
      </c>
      <c r="F26" s="134"/>
      <c r="G26" s="134"/>
      <c r="H26" s="335">
        <f>H25/12</f>
        <v>0</v>
      </c>
      <c r="I26" s="578"/>
      <c r="J26" s="580"/>
      <c r="K26" s="102"/>
      <c r="M26" s="115" t="s">
        <v>200</v>
      </c>
    </row>
    <row r="27" spans="1:17" ht="24" customHeight="1">
      <c r="A27" s="297"/>
      <c r="B27" s="349"/>
      <c r="C27" s="349"/>
      <c r="D27" s="349"/>
      <c r="E27" s="349"/>
      <c r="F27" s="349"/>
      <c r="G27" s="349"/>
      <c r="H27" s="349"/>
      <c r="I27" s="298"/>
      <c r="J27" s="298"/>
      <c r="K27" s="299"/>
      <c r="M27" s="115"/>
    </row>
    <row r="28" spans="1:17" ht="14.25" hidden="1" customHeight="1"/>
    <row r="29" spans="1:17" ht="14.25" hidden="1" customHeight="1"/>
    <row r="30" spans="1:17" ht="14.25" hidden="1" customHeight="1"/>
    <row r="31" spans="1:17" ht="14.25" hidden="1" customHeight="1"/>
    <row r="32" spans="1:17" ht="14.25" hidden="1" customHeight="1"/>
    <row r="33" ht="14.25" hidden="1" customHeight="1"/>
    <row r="34" ht="14.25" hidden="1" customHeight="1"/>
    <row r="35" ht="14.25" hidden="1" customHeight="1"/>
    <row r="36" ht="14.25" hidden="1" customHeight="1"/>
    <row r="37" ht="14.25" hidden="1" customHeight="1"/>
    <row r="38" ht="14.25" hidden="1" customHeight="1"/>
    <row r="39" ht="14.25" hidden="1" customHeight="1"/>
    <row r="40" ht="14.25" hidden="1" customHeight="1"/>
    <row r="41" ht="14.25" hidden="1" customHeight="1"/>
    <row r="42" ht="14.25" hidden="1" customHeight="1"/>
    <row r="43" ht="14.25" hidden="1" customHeight="1"/>
    <row r="44" ht="14.25" hidden="1" customHeight="1"/>
    <row r="45" ht="14.25" hidden="1" customHeight="1"/>
    <row r="46" ht="14.25" hidden="1" customHeight="1"/>
    <row r="47" ht="14.25" hidden="1" customHeight="1"/>
    <row r="48" ht="14.25" hidden="1" customHeight="1"/>
    <row r="49" ht="14.25" hidden="1" customHeight="1"/>
    <row r="50" ht="14.25" hidden="1" customHeight="1"/>
    <row r="51" ht="14.25" hidden="1" customHeight="1"/>
    <row r="52" ht="14.25" hidden="1" customHeight="1"/>
    <row r="53" ht="14.25" hidden="1" customHeight="1"/>
    <row r="54" ht="14.25" hidden="1" customHeight="1"/>
    <row r="55" ht="14.25" hidden="1" customHeight="1"/>
    <row r="56" ht="14.25" hidden="1" customHeight="1"/>
    <row r="57" ht="14.25" hidden="1" customHeight="1"/>
    <row r="58" ht="14.25" hidden="1" customHeight="1"/>
    <row r="59" ht="14.25" hidden="1" customHeight="1"/>
    <row r="60" ht="14.25" hidden="1" customHeight="1"/>
    <row r="61" ht="14.25" hidden="1" customHeight="1"/>
    <row r="62" ht="14.25" hidden="1" customHeight="1"/>
    <row r="63" ht="14.25" hidden="1" customHeight="1"/>
    <row r="64" ht="14.25" hidden="1" customHeight="1"/>
    <row r="65" ht="14.25" hidden="1" customHeight="1"/>
    <row r="66" ht="14.25" hidden="1" customHeight="1"/>
    <row r="67" ht="14.25" hidden="1" customHeight="1"/>
    <row r="68" ht="14.25" hidden="1" customHeight="1"/>
    <row r="69" ht="14.25" hidden="1" customHeight="1"/>
    <row r="70" ht="14.25" hidden="1" customHeight="1"/>
    <row r="71" ht="14.25" hidden="1" customHeight="1"/>
    <row r="72" ht="14.25" hidden="1" customHeight="1"/>
    <row r="73" ht="14.25" hidden="1" customHeight="1"/>
    <row r="74" ht="14.25" hidden="1" customHeight="1"/>
    <row r="75" ht="14.25" hidden="1" customHeight="1"/>
    <row r="76" ht="14.25" hidden="1" customHeight="1"/>
    <row r="77" ht="14.25" hidden="1" customHeight="1"/>
    <row r="78" ht="14.25" hidden="1" customHeight="1"/>
    <row r="79" ht="14.25" hidden="1" customHeight="1"/>
    <row r="80" ht="14.25" hidden="1" customHeight="1"/>
    <row r="81" ht="14.25" hidden="1" customHeight="1"/>
    <row r="82" ht="14.25" hidden="1" customHeight="1"/>
    <row r="83" ht="14.25" hidden="1" customHeight="1"/>
    <row r="84" ht="14.25" hidden="1" customHeight="1"/>
    <row r="85" ht="14.25" hidden="1" customHeight="1"/>
    <row r="86" ht="14.25" hidden="1" customHeight="1"/>
    <row r="87" ht="14.25" hidden="1" customHeight="1"/>
    <row r="88" ht="14.25" hidden="1" customHeight="1"/>
    <row r="89" ht="14.25" hidden="1" customHeight="1"/>
    <row r="90" ht="14.25" hidden="1" customHeight="1"/>
    <row r="91" ht="14.25" hidden="1" customHeight="1"/>
    <row r="92" ht="14.25" hidden="1" customHeight="1"/>
    <row r="93" ht="14.25" hidden="1" customHeight="1"/>
    <row r="94" ht="14.25" hidden="1" customHeight="1"/>
    <row r="95" ht="14.25" hidden="1" customHeight="1"/>
    <row r="96" ht="14.25" hidden="1" customHeight="1"/>
    <row r="97" ht="14.25" hidden="1" customHeight="1"/>
    <row r="98" ht="14.25" hidden="1" customHeight="1"/>
    <row r="99" ht="14.25" hidden="1" customHeight="1"/>
    <row r="100" ht="14.25" hidden="1" customHeight="1"/>
    <row r="101" ht="14.25" hidden="1" customHeight="1"/>
    <row r="102" ht="14.25" hidden="1" customHeight="1"/>
    <row r="103" ht="14.25" hidden="1" customHeight="1"/>
    <row r="104" ht="14.25" hidden="1" customHeight="1"/>
    <row r="105" ht="14.25" hidden="1" customHeight="1"/>
    <row r="106" ht="14.25" hidden="1" customHeight="1"/>
    <row r="107" ht="14.25" hidden="1" customHeight="1"/>
    <row r="108" ht="14.25" hidden="1" customHeight="1"/>
    <row r="109" ht="14.25" hidden="1" customHeight="1"/>
    <row r="110" ht="14.25" hidden="1" customHeight="1"/>
    <row r="111" ht="14.25" hidden="1" customHeight="1"/>
    <row r="112" ht="14.25" hidden="1" customHeight="1"/>
    <row r="113" ht="14.25" hidden="1" customHeight="1"/>
    <row r="114" ht="14.25" hidden="1" customHeight="1"/>
    <row r="115" ht="14.25" hidden="1" customHeight="1"/>
    <row r="116" ht="14.25" hidden="1" customHeight="1"/>
    <row r="117" ht="14.25" hidden="1" customHeight="1"/>
    <row r="118" ht="14.25" hidden="1" customHeight="1"/>
    <row r="119" ht="14.25" hidden="1" customHeight="1"/>
    <row r="120" ht="14.25" hidden="1" customHeight="1"/>
    <row r="121" ht="14.25" hidden="1" customHeight="1"/>
    <row r="122" ht="14.25" hidden="1" customHeight="1"/>
    <row r="123" ht="14.25" hidden="1" customHeight="1"/>
    <row r="124" ht="14.25" hidden="1" customHeight="1"/>
    <row r="125" ht="14.25" hidden="1" customHeight="1"/>
    <row r="126" ht="14.25" hidden="1" customHeight="1"/>
    <row r="127" ht="14.25" hidden="1" customHeight="1"/>
    <row r="128" ht="14.25" hidden="1" customHeight="1"/>
    <row r="129" ht="14.25" hidden="1" customHeight="1"/>
    <row r="130" ht="14.25" hidden="1" customHeight="1"/>
    <row r="131" ht="14.25" hidden="1" customHeight="1"/>
    <row r="132" ht="14.25" hidden="1" customHeight="1"/>
    <row r="133" ht="14.25" hidden="1" customHeight="1"/>
    <row r="134" ht="14.25" hidden="1" customHeight="1"/>
    <row r="135" ht="14.25" hidden="1" customHeight="1"/>
    <row r="136" ht="14.25" hidden="1" customHeight="1"/>
    <row r="137" ht="14.25" hidden="1" customHeight="1"/>
    <row r="138" ht="14.25" hidden="1" customHeight="1"/>
    <row r="139" ht="14.25" hidden="1" customHeight="1"/>
    <row r="140" ht="14.25" hidden="1" customHeight="1"/>
    <row r="141" ht="14.25" hidden="1" customHeight="1"/>
    <row r="142" ht="14.25" hidden="1" customHeight="1"/>
    <row r="143" ht="14.25" hidden="1" customHeight="1"/>
    <row r="144" ht="14.25" hidden="1" customHeight="1"/>
    <row r="145" spans="12:12" ht="14.25" hidden="1" customHeight="1"/>
    <row r="146" spans="12:12" ht="14.25" hidden="1" customHeight="1"/>
    <row r="147" spans="12:12" ht="14.25" hidden="1" customHeight="1"/>
    <row r="148" spans="12:12" ht="14.25" hidden="1" customHeight="1"/>
    <row r="149" spans="12:12" ht="14.25" hidden="1" customHeight="1"/>
    <row r="150" spans="12:12" ht="14.25" hidden="1" customHeight="1"/>
    <row r="151" spans="12:12" ht="14.25" hidden="1" customHeight="1"/>
    <row r="152" spans="12:12" ht="14.25" hidden="1" customHeight="1"/>
    <row r="153" spans="12:12" ht="14.25" hidden="1" customHeight="1"/>
    <row r="154" spans="12:12" ht="14.25" hidden="1" customHeight="1"/>
    <row r="155" spans="12:12" ht="14.25" hidden="1" customHeight="1"/>
    <row r="156" spans="12:12" ht="14.25" hidden="1" customHeight="1">
      <c r="L156" s="98">
        <v>1</v>
      </c>
    </row>
  </sheetData>
  <mergeCells count="3">
    <mergeCell ref="B3:D3"/>
    <mergeCell ref="I25:I26"/>
    <mergeCell ref="J25:J26"/>
  </mergeCells>
  <phoneticPr fontId="0" type="noConversion"/>
  <printOptions horizontalCentered="1" verticalCentered="1"/>
  <pageMargins left="0.75" right="0.75" top="1" bottom="1" header="0" footer="0"/>
  <pageSetup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sheetPr codeName="Hoja3"/>
  <dimension ref="A1:BZ107"/>
  <sheetViews>
    <sheetView workbookViewId="0"/>
  </sheetViews>
  <sheetFormatPr baseColWidth="10" defaultColWidth="0" defaultRowHeight="10.5" zeroHeight="1"/>
  <cols>
    <col min="1" max="1" width="8.28515625" style="1" customWidth="1"/>
    <col min="2" max="2" width="20" style="302" customWidth="1"/>
    <col min="3" max="3" width="16.7109375" style="1" customWidth="1"/>
    <col min="4" max="6" width="16.5703125" style="1" customWidth="1"/>
    <col min="7" max="7" width="8.85546875" style="1" customWidth="1"/>
    <col min="8" max="8" width="1.7109375" style="1" customWidth="1"/>
    <col min="9" max="10" width="0" style="192" hidden="1" customWidth="1"/>
    <col min="11" max="16" width="2" style="192" hidden="1" customWidth="1"/>
    <col min="17" max="17" width="3" style="192" hidden="1" customWidth="1"/>
    <col min="18" max="29" width="0" style="192" hidden="1" customWidth="1"/>
    <col min="30" max="30" width="12.5703125" style="192" hidden="1" customWidth="1"/>
    <col min="31" max="32" width="0" style="192" hidden="1" customWidth="1"/>
    <col min="33" max="33" width="12.5703125" style="192" hidden="1" customWidth="1"/>
    <col min="34" max="16384" width="0" style="192" hidden="1"/>
  </cols>
  <sheetData>
    <row r="1" spans="1:9">
      <c r="A1" s="49"/>
      <c r="B1" s="144"/>
      <c r="C1" s="49"/>
      <c r="D1" s="49"/>
      <c r="E1" s="49"/>
      <c r="F1" s="49"/>
      <c r="G1" s="49"/>
      <c r="H1" s="49"/>
    </row>
    <row r="2" spans="1:9" ht="21">
      <c r="A2" s="49"/>
      <c r="B2" s="137"/>
      <c r="C2" s="138" t="s">
        <v>90</v>
      </c>
      <c r="D2" s="49"/>
      <c r="E2" s="49"/>
      <c r="F2" s="49"/>
      <c r="G2" s="49"/>
      <c r="H2" s="49"/>
    </row>
    <row r="3" spans="1:9" ht="12.75" customHeight="1" thickBot="1">
      <c r="A3" s="476" t="s">
        <v>89</v>
      </c>
      <c r="B3" s="368"/>
      <c r="C3" s="139"/>
      <c r="D3" s="49"/>
      <c r="E3" s="49"/>
      <c r="F3" s="49"/>
      <c r="G3" s="49"/>
      <c r="H3" s="49"/>
    </row>
    <row r="4" spans="1:9">
      <c r="A4" s="49"/>
      <c r="B4" s="140" t="s">
        <v>82</v>
      </c>
      <c r="C4" s="205">
        <v>0</v>
      </c>
      <c r="D4" s="49"/>
      <c r="E4" s="49"/>
      <c r="F4" s="49"/>
      <c r="G4" s="49"/>
      <c r="H4" s="49"/>
    </row>
    <row r="5" spans="1:9">
      <c r="A5" s="49"/>
      <c r="B5" s="140" t="s">
        <v>86</v>
      </c>
      <c r="C5" s="206">
        <v>0</v>
      </c>
      <c r="D5" s="49"/>
      <c r="E5" s="49"/>
      <c r="F5" s="49"/>
      <c r="G5" s="49"/>
      <c r="H5" s="49"/>
    </row>
    <row r="6" spans="1:9">
      <c r="A6" s="49"/>
      <c r="B6" s="140" t="s">
        <v>87</v>
      </c>
      <c r="C6" s="206">
        <v>0</v>
      </c>
      <c r="D6" s="49"/>
      <c r="E6" s="49"/>
      <c r="F6" s="49"/>
      <c r="G6" s="49"/>
      <c r="H6" s="49"/>
    </row>
    <row r="7" spans="1:9">
      <c r="A7" s="49"/>
      <c r="B7" s="140" t="s">
        <v>84</v>
      </c>
      <c r="C7" s="206">
        <v>0</v>
      </c>
      <c r="D7" s="49"/>
      <c r="E7" s="49"/>
      <c r="F7" s="49"/>
      <c r="G7" s="49"/>
      <c r="H7" s="49"/>
    </row>
    <row r="8" spans="1:9">
      <c r="A8" s="49"/>
      <c r="B8" s="140" t="s">
        <v>83</v>
      </c>
      <c r="C8" s="206">
        <v>0</v>
      </c>
      <c r="D8" s="49"/>
      <c r="E8" s="49"/>
      <c r="F8" s="49"/>
      <c r="G8" s="49"/>
      <c r="H8" s="49"/>
    </row>
    <row r="9" spans="1:9">
      <c r="A9" s="49"/>
      <c r="B9" s="140" t="s">
        <v>88</v>
      </c>
      <c r="C9" s="206">
        <v>0</v>
      </c>
      <c r="D9" s="49"/>
      <c r="E9" s="49"/>
      <c r="F9" s="49"/>
      <c r="G9" s="49"/>
      <c r="H9" s="49"/>
      <c r="I9" s="192">
        <v>2</v>
      </c>
    </row>
    <row r="10" spans="1:9" ht="21">
      <c r="A10" s="49"/>
      <c r="B10" s="140" t="s">
        <v>85</v>
      </c>
      <c r="C10" s="206">
        <v>0</v>
      </c>
      <c r="D10" s="49"/>
      <c r="E10" s="49"/>
      <c r="F10" s="588"/>
      <c r="G10" s="589"/>
      <c r="H10" s="174"/>
    </row>
    <row r="11" spans="1:9" ht="11.25" thickBot="1">
      <c r="A11" s="49"/>
      <c r="B11" s="140" t="s">
        <v>77</v>
      </c>
      <c r="C11" s="207">
        <v>0</v>
      </c>
      <c r="D11" s="49"/>
      <c r="E11" s="49"/>
      <c r="F11" s="587"/>
      <c r="G11" s="589"/>
      <c r="H11" s="174"/>
    </row>
    <row r="12" spans="1:9" ht="24.75" customHeight="1" thickBot="1">
      <c r="A12" s="49"/>
      <c r="B12" s="17" t="s">
        <v>92</v>
      </c>
      <c r="C12" s="152">
        <f>SUM(C4:C11)</f>
        <v>0</v>
      </c>
      <c r="D12" s="581"/>
      <c r="E12" s="581"/>
      <c r="F12" s="161"/>
      <c r="G12" s="160"/>
      <c r="H12" s="160"/>
    </row>
    <row r="13" spans="1:9">
      <c r="A13" s="49"/>
      <c r="B13" s="144"/>
      <c r="C13" s="49"/>
      <c r="D13" s="49"/>
      <c r="E13" s="49"/>
      <c r="F13" s="49"/>
      <c r="G13" s="49"/>
      <c r="H13" s="49"/>
    </row>
    <row r="14" spans="1:9" ht="11.25" thickBot="1">
      <c r="A14" s="142" t="s">
        <v>91</v>
      </c>
      <c r="B14" s="144"/>
      <c r="C14" s="49"/>
      <c r="D14" s="49"/>
      <c r="E14" s="49"/>
      <c r="F14" s="49"/>
      <c r="G14" s="49"/>
      <c r="H14" s="49"/>
    </row>
    <row r="15" spans="1:9">
      <c r="A15" s="49"/>
      <c r="B15" s="140" t="s">
        <v>82</v>
      </c>
      <c r="C15" s="205">
        <v>0</v>
      </c>
      <c r="D15" s="49"/>
      <c r="E15" s="49"/>
      <c r="F15" s="49"/>
      <c r="G15" s="49"/>
      <c r="H15" s="49"/>
    </row>
    <row r="16" spans="1:9">
      <c r="A16" s="49"/>
      <c r="B16" s="140" t="s">
        <v>86</v>
      </c>
      <c r="C16" s="206">
        <v>0</v>
      </c>
      <c r="D16" s="49"/>
      <c r="E16" s="49"/>
      <c r="F16" s="49"/>
      <c r="G16" s="49"/>
      <c r="H16" s="49"/>
      <c r="I16" s="192">
        <v>0</v>
      </c>
    </row>
    <row r="17" spans="1:10">
      <c r="A17" s="49"/>
      <c r="B17" s="140" t="s">
        <v>87</v>
      </c>
      <c r="C17" s="206">
        <v>0</v>
      </c>
      <c r="D17" s="49"/>
      <c r="E17" s="49"/>
      <c r="F17" s="49"/>
      <c r="G17" s="49"/>
      <c r="H17" s="49"/>
    </row>
    <row r="18" spans="1:10">
      <c r="A18" s="49"/>
      <c r="B18" s="140" t="s">
        <v>84</v>
      </c>
      <c r="C18" s="206">
        <v>0</v>
      </c>
      <c r="D18" s="49"/>
      <c r="E18" s="49"/>
      <c r="F18" s="49"/>
      <c r="G18" s="49"/>
      <c r="H18" s="49"/>
    </row>
    <row r="19" spans="1:10">
      <c r="A19" s="49"/>
      <c r="B19" s="140" t="s">
        <v>83</v>
      </c>
      <c r="C19" s="206">
        <v>0</v>
      </c>
      <c r="D19" s="49"/>
      <c r="E19" s="49"/>
      <c r="F19" s="49"/>
      <c r="G19" s="49"/>
      <c r="H19" s="49"/>
    </row>
    <row r="20" spans="1:10">
      <c r="A20" s="49"/>
      <c r="B20" s="140" t="s">
        <v>88</v>
      </c>
      <c r="C20" s="206">
        <v>0</v>
      </c>
      <c r="D20" s="49"/>
      <c r="E20" s="49"/>
      <c r="F20" s="49"/>
      <c r="G20" s="49"/>
      <c r="H20" s="49"/>
    </row>
    <row r="21" spans="1:10" ht="21">
      <c r="A21" s="49"/>
      <c r="B21" s="140" t="s">
        <v>195</v>
      </c>
      <c r="C21" s="206">
        <v>0</v>
      </c>
      <c r="D21" s="49"/>
      <c r="E21" s="49"/>
      <c r="F21" s="49"/>
      <c r="G21" s="49"/>
      <c r="H21" s="49"/>
    </row>
    <row r="22" spans="1:10" ht="15" customHeight="1" thickBot="1">
      <c r="A22" s="49"/>
      <c r="B22" s="140" t="s">
        <v>77</v>
      </c>
      <c r="C22" s="207">
        <v>0</v>
      </c>
      <c r="D22" s="49"/>
      <c r="E22" s="49"/>
      <c r="F22" s="49"/>
      <c r="G22" s="49"/>
      <c r="H22" s="49"/>
    </row>
    <row r="23" spans="1:10" ht="24" customHeight="1" thickBot="1">
      <c r="A23" s="49"/>
      <c r="B23" s="17" t="s">
        <v>92</v>
      </c>
      <c r="C23" s="152">
        <f>SUM(C15:C22)</f>
        <v>0</v>
      </c>
      <c r="D23" s="49"/>
      <c r="E23" s="49"/>
      <c r="F23" s="590" t="s">
        <v>197</v>
      </c>
      <c r="G23" s="545" t="s">
        <v>198</v>
      </c>
      <c r="H23" s="174"/>
    </row>
    <row r="24" spans="1:10" ht="11.25" thickBot="1">
      <c r="A24" s="49"/>
      <c r="B24" s="144"/>
      <c r="C24" s="49"/>
      <c r="D24" s="49"/>
      <c r="E24" s="49"/>
      <c r="F24" s="591"/>
      <c r="G24" s="548"/>
      <c r="H24" s="174"/>
    </row>
    <row r="25" spans="1:10" ht="17.25" customHeight="1" thickBot="1">
      <c r="A25" s="49"/>
      <c r="B25" s="301" t="s">
        <v>193</v>
      </c>
      <c r="C25" s="143">
        <f>C23+C12</f>
        <v>0</v>
      </c>
      <c r="D25" s="585" t="s">
        <v>196</v>
      </c>
      <c r="E25" s="586"/>
      <c r="F25" s="208">
        <f>I16/100</f>
        <v>0</v>
      </c>
      <c r="G25" s="141">
        <f>Ingresos!$E$69</f>
        <v>4.0000000000000001E-3</v>
      </c>
      <c r="H25" s="160"/>
    </row>
    <row r="26" spans="1:10">
      <c r="A26" s="49"/>
      <c r="B26" s="144"/>
      <c r="C26" s="49"/>
      <c r="D26" s="49"/>
      <c r="E26" s="49"/>
      <c r="F26" s="49"/>
      <c r="G26" s="49"/>
      <c r="H26" s="49"/>
    </row>
    <row r="27" spans="1:10" ht="13.5" customHeight="1" thickBot="1">
      <c r="A27" s="142" t="s">
        <v>94</v>
      </c>
      <c r="B27" s="144"/>
      <c r="C27" s="49"/>
      <c r="D27" s="49"/>
      <c r="E27" s="49"/>
      <c r="F27" s="49"/>
      <c r="G27" s="49"/>
      <c r="H27" s="174"/>
    </row>
    <row r="28" spans="1:10" ht="11.25" thickBot="1">
      <c r="A28" s="49"/>
      <c r="B28" s="144"/>
      <c r="C28" s="327" t="s">
        <v>541</v>
      </c>
      <c r="D28" s="49"/>
      <c r="E28" s="49"/>
      <c r="F28" s="49"/>
      <c r="G28" s="49"/>
      <c r="H28" s="174"/>
    </row>
    <row r="29" spans="1:10" ht="14.25" customHeight="1">
      <c r="A29" s="49"/>
      <c r="B29" s="318" t="str">
        <f>IF(Ingresos!C37="Producto 1",J30,$J$40)</f>
        <v>No aplica</v>
      </c>
      <c r="C29" s="321">
        <v>0</v>
      </c>
      <c r="D29" s="326"/>
      <c r="E29" s="326"/>
      <c r="F29" s="326"/>
      <c r="G29" s="326"/>
      <c r="H29" s="160"/>
      <c r="I29" s="192">
        <v>1</v>
      </c>
      <c r="J29" s="192">
        <v>0</v>
      </c>
    </row>
    <row r="30" spans="1:10" ht="14.25" customHeight="1">
      <c r="A30" s="49"/>
      <c r="B30" s="319" t="str">
        <f>IF(Ingresos!C38="Producto 2",J31,$J$40)</f>
        <v>No aplica</v>
      </c>
      <c r="C30" s="209">
        <v>0</v>
      </c>
      <c r="D30" s="581"/>
      <c r="E30" s="581"/>
      <c r="F30" s="325"/>
      <c r="G30" s="160"/>
      <c r="H30" s="160"/>
      <c r="I30" s="192">
        <v>0</v>
      </c>
      <c r="J30" s="192" t="s">
        <v>542</v>
      </c>
    </row>
    <row r="31" spans="1:10" ht="14.25" customHeight="1">
      <c r="A31" s="49"/>
      <c r="B31" s="319" t="str">
        <f>IF(Ingresos!C39="Producto 3",J32,$J$40)</f>
        <v>No aplica</v>
      </c>
      <c r="C31" s="209">
        <v>0</v>
      </c>
      <c r="D31" s="581"/>
      <c r="E31" s="581"/>
      <c r="F31" s="325"/>
      <c r="G31" s="160"/>
      <c r="H31" s="160"/>
      <c r="J31" s="192" t="s">
        <v>543</v>
      </c>
    </row>
    <row r="32" spans="1:10" ht="14.25" customHeight="1">
      <c r="A32" s="49"/>
      <c r="B32" s="319" t="str">
        <f>IF(Ingresos!C40="Producto 4",J33,$J$40)</f>
        <v>No aplica</v>
      </c>
      <c r="C32" s="209">
        <v>0</v>
      </c>
      <c r="D32" s="581"/>
      <c r="E32" s="581"/>
      <c r="F32" s="325"/>
      <c r="G32" s="160"/>
      <c r="H32" s="160"/>
      <c r="J32" s="192" t="s">
        <v>544</v>
      </c>
    </row>
    <row r="33" spans="1:14" ht="14.25" customHeight="1">
      <c r="A33" s="49"/>
      <c r="B33" s="319" t="str">
        <f>IF(Ingresos!C41="Producto 5",J34,$J$40)</f>
        <v>No aplica</v>
      </c>
      <c r="C33" s="209">
        <v>0</v>
      </c>
      <c r="D33" s="581"/>
      <c r="E33" s="581"/>
      <c r="F33" s="325"/>
      <c r="G33" s="160"/>
      <c r="H33" s="160"/>
      <c r="J33" s="192" t="s">
        <v>545</v>
      </c>
    </row>
    <row r="34" spans="1:14" ht="14.25" customHeight="1">
      <c r="A34" s="49"/>
      <c r="B34" s="319" t="str">
        <f>IF(Ingresos!C42="Producto 6",J35,$J$40)</f>
        <v>No aplica</v>
      </c>
      <c r="C34" s="209">
        <v>0</v>
      </c>
      <c r="D34" s="581"/>
      <c r="E34" s="581"/>
      <c r="F34" s="325"/>
      <c r="G34" s="160"/>
      <c r="H34" s="160"/>
      <c r="J34" s="192" t="s">
        <v>546</v>
      </c>
    </row>
    <row r="35" spans="1:14" ht="14.25" customHeight="1">
      <c r="A35" s="49"/>
      <c r="B35" s="319" t="str">
        <f>IF(Ingresos!C43="Producto 7",J36,$J$40)</f>
        <v>No aplica</v>
      </c>
      <c r="C35" s="209">
        <v>0</v>
      </c>
      <c r="D35" s="581"/>
      <c r="E35" s="581"/>
      <c r="F35" s="325"/>
      <c r="G35" s="160"/>
      <c r="H35" s="160"/>
      <c r="J35" s="192" t="s">
        <v>547</v>
      </c>
    </row>
    <row r="36" spans="1:14" ht="14.25" customHeight="1">
      <c r="A36" s="49"/>
      <c r="B36" s="319" t="str">
        <f>IF(Ingresos!C44="Producto 8",J37,$J$40)</f>
        <v>No aplica</v>
      </c>
      <c r="C36" s="209">
        <v>0</v>
      </c>
      <c r="D36" s="581"/>
      <c r="E36" s="581"/>
      <c r="F36" s="325"/>
      <c r="G36" s="160"/>
      <c r="H36" s="160"/>
      <c r="J36" s="192" t="s">
        <v>548</v>
      </c>
    </row>
    <row r="37" spans="1:14" ht="14.25" customHeight="1">
      <c r="A37" s="49"/>
      <c r="B37" s="319" t="str">
        <f>IF(Ingresos!C45="Producto 9",J38,$J$40)</f>
        <v>No aplica</v>
      </c>
      <c r="C37" s="209">
        <v>0</v>
      </c>
      <c r="D37" s="581"/>
      <c r="E37" s="581"/>
      <c r="F37" s="325"/>
      <c r="G37" s="160"/>
      <c r="H37" s="160"/>
      <c r="J37" s="192" t="s">
        <v>549</v>
      </c>
    </row>
    <row r="38" spans="1:14" ht="14.25" customHeight="1" thickBot="1">
      <c r="A38" s="49"/>
      <c r="B38" s="323" t="str">
        <f>IF(Ingresos!C46="Producto 10",J39,$J$40)</f>
        <v>No aplica</v>
      </c>
      <c r="C38" s="322">
        <v>0</v>
      </c>
      <c r="D38" s="581"/>
      <c r="E38" s="581"/>
      <c r="F38" s="587"/>
      <c r="G38" s="536"/>
      <c r="H38" s="160"/>
      <c r="J38" s="192" t="s">
        <v>550</v>
      </c>
    </row>
    <row r="39" spans="1:14" ht="32.25" customHeight="1" thickBot="1">
      <c r="A39" s="49"/>
      <c r="B39" s="324" t="s">
        <v>95</v>
      </c>
      <c r="C39" s="363">
        <f>J29/100</f>
        <v>0</v>
      </c>
      <c r="D39" s="2"/>
      <c r="E39" s="2"/>
      <c r="F39" s="587"/>
      <c r="G39" s="536"/>
      <c r="H39" s="49"/>
      <c r="J39" s="192" t="s">
        <v>551</v>
      </c>
    </row>
    <row r="40" spans="1:14" ht="21.75" thickBot="1">
      <c r="A40" s="49"/>
      <c r="B40" s="320" t="s">
        <v>192</v>
      </c>
      <c r="C40" s="364" t="e">
        <f>IF(OR(Ingresos!P8=TRUE,Ingresos!O12=TRUE),"No Aplica",C29*SUM(Ingresos!E78:J78)+C30*SUM(Ingresos!E79:J79)+C31*SUM(Ingresos!E80:J80)+C32*SUM(Ingresos!E81:J81)+C33*SUM(Ingresos!E82:J82)+C34*SUM(Ingresos!E83:J83)+C35*SUM(Ingresos!E84:J84)+C36*SUM(Ingresos!E85:J85)+C37*SUM(Ingresos!E86:J86)+C38*SUM(Ingresos!E87:J87))*(1+C39)</f>
        <v>#VALUE!</v>
      </c>
      <c r="D40" s="581"/>
      <c r="E40" s="581"/>
      <c r="F40" s="325"/>
      <c r="G40" s="160"/>
      <c r="H40" s="49"/>
      <c r="J40" s="192" t="s">
        <v>23</v>
      </c>
    </row>
    <row r="41" spans="1:14">
      <c r="A41" s="49"/>
      <c r="B41" s="144"/>
      <c r="C41" s="49"/>
      <c r="D41" s="49"/>
      <c r="E41" s="49"/>
      <c r="F41" s="49"/>
      <c r="G41" s="49"/>
      <c r="H41" s="49"/>
    </row>
    <row r="42" spans="1:14" ht="11.25" thickBot="1">
      <c r="A42" s="49"/>
      <c r="B42" s="144"/>
      <c r="C42" s="49"/>
      <c r="D42" s="49"/>
      <c r="E42" s="49"/>
      <c r="F42" s="49"/>
      <c r="G42" s="49"/>
      <c r="H42" s="49"/>
      <c r="I42" s="192">
        <v>0</v>
      </c>
    </row>
    <row r="43" spans="1:14" ht="22.5" customHeight="1" thickBot="1">
      <c r="A43" s="145" t="s">
        <v>155</v>
      </c>
      <c r="B43" s="139"/>
      <c r="C43" s="139"/>
      <c r="D43" s="582" t="s">
        <v>463</v>
      </c>
      <c r="E43" s="583"/>
      <c r="F43" s="584"/>
      <c r="G43" s="139"/>
      <c r="H43" s="139"/>
    </row>
    <row r="44" spans="1:14" ht="26.25" customHeight="1" thickBot="1">
      <c r="A44" s="146"/>
      <c r="B44" s="139"/>
      <c r="C44" s="147" t="s">
        <v>156</v>
      </c>
      <c r="D44" s="148"/>
      <c r="E44" s="149"/>
      <c r="F44" s="150"/>
      <c r="G44" s="139"/>
      <c r="H44" s="139"/>
    </row>
    <row r="45" spans="1:14">
      <c r="A45" s="49"/>
      <c r="B45" s="140" t="s">
        <v>412</v>
      </c>
      <c r="C45" s="210">
        <v>0</v>
      </c>
      <c r="D45" s="211">
        <v>0</v>
      </c>
      <c r="E45" s="212">
        <v>0</v>
      </c>
      <c r="F45" s="212">
        <v>0</v>
      </c>
      <c r="G45" s="138"/>
      <c r="H45" s="138"/>
    </row>
    <row r="46" spans="1:14">
      <c r="A46" s="49"/>
      <c r="B46" s="140" t="s">
        <v>307</v>
      </c>
      <c r="C46" s="212">
        <v>0</v>
      </c>
      <c r="D46" s="211">
        <v>0</v>
      </c>
      <c r="E46" s="212">
        <v>0</v>
      </c>
      <c r="F46" s="212">
        <v>0</v>
      </c>
      <c r="G46" s="138"/>
      <c r="H46" s="138"/>
    </row>
    <row r="47" spans="1:14">
      <c r="A47" s="49"/>
      <c r="B47" s="140" t="s">
        <v>84</v>
      </c>
      <c r="C47" s="213">
        <v>0</v>
      </c>
      <c r="D47" s="214">
        <v>0</v>
      </c>
      <c r="E47" s="213">
        <v>0</v>
      </c>
      <c r="F47" s="213">
        <v>0</v>
      </c>
      <c r="G47" s="151"/>
      <c r="H47" s="151"/>
    </row>
    <row r="48" spans="1:14">
      <c r="A48" s="49"/>
      <c r="B48" s="140" t="s">
        <v>414</v>
      </c>
      <c r="C48" s="213">
        <v>0</v>
      </c>
      <c r="D48" s="214">
        <v>0</v>
      </c>
      <c r="E48" s="213">
        <v>0</v>
      </c>
      <c r="F48" s="213">
        <v>0</v>
      </c>
      <c r="G48" s="151"/>
      <c r="H48" s="151"/>
      <c r="K48" s="192" t="s">
        <v>346</v>
      </c>
      <c r="N48" s="192" t="s">
        <v>347</v>
      </c>
    </row>
    <row r="49" spans="1:78" ht="19.5" customHeight="1">
      <c r="A49" s="49"/>
      <c r="B49" s="140" t="s">
        <v>415</v>
      </c>
      <c r="C49" s="213">
        <v>0</v>
      </c>
      <c r="D49" s="214">
        <v>0</v>
      </c>
      <c r="E49" s="213">
        <v>0</v>
      </c>
      <c r="F49" s="213">
        <v>0</v>
      </c>
      <c r="G49" s="151"/>
      <c r="H49" s="151"/>
      <c r="I49" s="192">
        <v>1</v>
      </c>
      <c r="J49" s="192" t="s">
        <v>157</v>
      </c>
      <c r="K49" s="192">
        <f>IF($I$49=Q49,1,0)</f>
        <v>1</v>
      </c>
      <c r="L49" s="192">
        <f>IF($I$50=Q49,1,0)</f>
        <v>0</v>
      </c>
      <c r="M49" s="192">
        <f>IF($I$51=Q49,1,0)</f>
        <v>0</v>
      </c>
      <c r="N49" s="192">
        <f>IF($I$52=Q49,1,0)</f>
        <v>1</v>
      </c>
      <c r="O49" s="192">
        <f>IF($I$53=Q49,1,0)</f>
        <v>1</v>
      </c>
      <c r="P49" s="192">
        <f t="shared" ref="P49:P88" si="0">IF($I$54=Q49,1,0)</f>
        <v>1</v>
      </c>
      <c r="Q49" s="192">
        <v>1</v>
      </c>
      <c r="R49" s="228">
        <f t="shared" ref="R49:R80" si="1">$D$52*K49+$E$52*L49+$F$52*M49+$D$63*N49+$E$63*O49+$F$63*P49</f>
        <v>0</v>
      </c>
      <c r="S49" s="228"/>
      <c r="T49" s="192" t="s">
        <v>157</v>
      </c>
      <c r="U49" s="192" t="s">
        <v>158</v>
      </c>
      <c r="V49" s="192" t="s">
        <v>159</v>
      </c>
      <c r="W49" s="192" t="s">
        <v>160</v>
      </c>
      <c r="X49" s="192" t="s">
        <v>161</v>
      </c>
      <c r="Y49" s="192" t="s">
        <v>162</v>
      </c>
      <c r="Z49" s="192" t="s">
        <v>163</v>
      </c>
      <c r="AA49" s="192" t="s">
        <v>164</v>
      </c>
      <c r="AB49" s="192" t="s">
        <v>165</v>
      </c>
      <c r="AC49" s="192" t="s">
        <v>166</v>
      </c>
      <c r="AD49" s="192" t="s">
        <v>167</v>
      </c>
      <c r="AE49" s="192" t="s">
        <v>168</v>
      </c>
      <c r="AF49" s="192" t="s">
        <v>169</v>
      </c>
      <c r="AG49" s="192" t="s">
        <v>170</v>
      </c>
      <c r="AH49" s="192" t="s">
        <v>171</v>
      </c>
      <c r="AI49" s="192" t="s">
        <v>172</v>
      </c>
      <c r="AJ49" s="192" t="s">
        <v>173</v>
      </c>
      <c r="AK49" s="192" t="s">
        <v>174</v>
      </c>
      <c r="AL49" s="192" t="s">
        <v>175</v>
      </c>
      <c r="AM49" s="192" t="s">
        <v>176</v>
      </c>
      <c r="AN49" s="192" t="s">
        <v>177</v>
      </c>
      <c r="AO49" s="192" t="s">
        <v>178</v>
      </c>
      <c r="AP49" s="192" t="s">
        <v>179</v>
      </c>
      <c r="AQ49" s="192" t="s">
        <v>180</v>
      </c>
      <c r="AR49" s="192" t="s">
        <v>181</v>
      </c>
      <c r="AS49" s="192" t="s">
        <v>182</v>
      </c>
      <c r="AT49" s="192" t="s">
        <v>183</v>
      </c>
      <c r="AU49" s="192" t="s">
        <v>184</v>
      </c>
      <c r="AV49" s="192" t="s">
        <v>185</v>
      </c>
      <c r="AW49" s="192" t="s">
        <v>186</v>
      </c>
      <c r="AX49" s="192" t="s">
        <v>187</v>
      </c>
      <c r="AY49" s="192" t="s">
        <v>188</v>
      </c>
      <c r="AZ49" s="192" t="s">
        <v>189</v>
      </c>
      <c r="BA49" s="192" t="s">
        <v>190</v>
      </c>
      <c r="BB49" s="192" t="s">
        <v>191</v>
      </c>
      <c r="BC49" s="192" t="s">
        <v>316</v>
      </c>
      <c r="BD49" s="192" t="s">
        <v>317</v>
      </c>
      <c r="BE49" s="192" t="s">
        <v>318</v>
      </c>
      <c r="BF49" s="192" t="s">
        <v>319</v>
      </c>
      <c r="BG49" s="192" t="s">
        <v>320</v>
      </c>
      <c r="BH49" s="192" t="s">
        <v>321</v>
      </c>
      <c r="BI49" s="192" t="s">
        <v>322</v>
      </c>
      <c r="BJ49" s="192" t="s">
        <v>323</v>
      </c>
      <c r="BK49" s="192" t="s">
        <v>324</v>
      </c>
      <c r="BL49" s="192" t="s">
        <v>325</v>
      </c>
      <c r="BM49" s="192" t="s">
        <v>326</v>
      </c>
      <c r="BN49" s="192" t="s">
        <v>327</v>
      </c>
      <c r="BO49" s="192" t="s">
        <v>328</v>
      </c>
      <c r="BP49" s="192" t="s">
        <v>329</v>
      </c>
      <c r="BQ49" s="192" t="s">
        <v>330</v>
      </c>
      <c r="BR49" s="192" t="s">
        <v>331</v>
      </c>
      <c r="BS49" s="192" t="s">
        <v>332</v>
      </c>
      <c r="BT49" s="192" t="s">
        <v>333</v>
      </c>
      <c r="BU49" s="192" t="s">
        <v>334</v>
      </c>
      <c r="BV49" s="192" t="s">
        <v>335</v>
      </c>
      <c r="BW49" s="192" t="s">
        <v>336</v>
      </c>
      <c r="BX49" s="192" t="s">
        <v>337</v>
      </c>
      <c r="BY49" s="192" t="s">
        <v>338</v>
      </c>
      <c r="BZ49" s="192" t="s">
        <v>339</v>
      </c>
    </row>
    <row r="50" spans="1:78" ht="21">
      <c r="A50" s="49"/>
      <c r="B50" s="140" t="s">
        <v>416</v>
      </c>
      <c r="C50" s="213">
        <v>0</v>
      </c>
      <c r="D50" s="214">
        <v>0</v>
      </c>
      <c r="E50" s="213">
        <v>0</v>
      </c>
      <c r="F50" s="213"/>
      <c r="G50" s="151"/>
      <c r="H50" s="151"/>
      <c r="I50" s="192">
        <v>11</v>
      </c>
      <c r="J50" s="192" t="s">
        <v>158</v>
      </c>
      <c r="K50" s="192">
        <f>IF($I$49=Q50,1,0)</f>
        <v>0</v>
      </c>
      <c r="L50" s="192">
        <f>IF($I$50=Q50,1,0)</f>
        <v>0</v>
      </c>
      <c r="M50" s="192">
        <f>IF($I$51=Q50,1,0)</f>
        <v>0</v>
      </c>
      <c r="N50" s="192">
        <f>IF($I$52=Q50,1,0)</f>
        <v>0</v>
      </c>
      <c r="O50" s="192">
        <f>IF($I$53=Q50,1,0)</f>
        <v>0</v>
      </c>
      <c r="P50" s="192">
        <f t="shared" si="0"/>
        <v>0</v>
      </c>
      <c r="Q50" s="192">
        <v>2</v>
      </c>
      <c r="R50" s="228">
        <f t="shared" si="1"/>
        <v>0</v>
      </c>
      <c r="S50" s="228"/>
      <c r="T50" s="192">
        <v>1</v>
      </c>
      <c r="U50" s="192">
        <v>2</v>
      </c>
      <c r="V50" s="192">
        <v>3</v>
      </c>
      <c r="W50" s="192">
        <v>4</v>
      </c>
      <c r="X50" s="192">
        <v>5</v>
      </c>
      <c r="Y50" s="192">
        <v>6</v>
      </c>
      <c r="Z50" s="192">
        <v>7</v>
      </c>
      <c r="AA50" s="192">
        <v>8</v>
      </c>
      <c r="AB50" s="192">
        <v>9</v>
      </c>
      <c r="AC50" s="192">
        <v>10</v>
      </c>
      <c r="AD50" s="192">
        <v>11</v>
      </c>
      <c r="AE50" s="192">
        <v>12</v>
      </c>
      <c r="AF50" s="192">
        <v>13</v>
      </c>
      <c r="AG50" s="192">
        <v>14</v>
      </c>
      <c r="AH50" s="192">
        <v>15</v>
      </c>
      <c r="AI50" s="192">
        <v>16</v>
      </c>
      <c r="AJ50" s="192">
        <v>17</v>
      </c>
      <c r="AK50" s="192">
        <v>18</v>
      </c>
      <c r="AL50" s="192">
        <v>19</v>
      </c>
      <c r="AM50" s="192">
        <v>20</v>
      </c>
      <c r="AN50" s="192">
        <v>21</v>
      </c>
      <c r="AO50" s="192">
        <v>22</v>
      </c>
      <c r="AP50" s="192">
        <v>23</v>
      </c>
      <c r="AQ50" s="192">
        <v>24</v>
      </c>
      <c r="AR50" s="192">
        <v>25</v>
      </c>
      <c r="AS50" s="192">
        <v>26</v>
      </c>
      <c r="AT50" s="192">
        <v>27</v>
      </c>
      <c r="AU50" s="192">
        <v>28</v>
      </c>
      <c r="AV50" s="192">
        <v>29</v>
      </c>
      <c r="AW50" s="192">
        <v>30</v>
      </c>
      <c r="AX50" s="192">
        <v>31</v>
      </c>
      <c r="AY50" s="192">
        <v>32</v>
      </c>
      <c r="AZ50" s="192">
        <v>33</v>
      </c>
      <c r="BA50" s="192">
        <v>34</v>
      </c>
      <c r="BB50" s="192">
        <v>35</v>
      </c>
      <c r="BC50" s="192">
        <v>36</v>
      </c>
      <c r="BD50" s="192">
        <v>37</v>
      </c>
      <c r="BE50" s="192">
        <v>38</v>
      </c>
      <c r="BF50" s="192">
        <v>39</v>
      </c>
      <c r="BG50" s="192">
        <v>40</v>
      </c>
      <c r="BH50" s="192">
        <v>41</v>
      </c>
      <c r="BI50" s="192">
        <v>42</v>
      </c>
      <c r="BJ50" s="192">
        <v>43</v>
      </c>
      <c r="BK50" s="192">
        <v>44</v>
      </c>
      <c r="BL50" s="192">
        <v>45</v>
      </c>
      <c r="BM50" s="192">
        <v>46</v>
      </c>
      <c r="BN50" s="192">
        <v>47</v>
      </c>
      <c r="BO50" s="192">
        <v>48</v>
      </c>
      <c r="BP50" s="192">
        <v>49</v>
      </c>
      <c r="BQ50" s="192">
        <v>50</v>
      </c>
      <c r="BR50" s="192">
        <v>51</v>
      </c>
      <c r="BS50" s="192">
        <v>52</v>
      </c>
      <c r="BT50" s="192">
        <v>53</v>
      </c>
      <c r="BU50" s="192">
        <v>54</v>
      </c>
      <c r="BV50" s="192">
        <v>55</v>
      </c>
      <c r="BW50" s="192">
        <v>56</v>
      </c>
      <c r="BX50" s="192">
        <v>57</v>
      </c>
      <c r="BY50" s="192">
        <v>58</v>
      </c>
      <c r="BZ50" s="192">
        <v>59</v>
      </c>
    </row>
    <row r="51" spans="1:78" ht="11.25" thickBot="1">
      <c r="A51" s="49"/>
      <c r="B51" s="140" t="s">
        <v>77</v>
      </c>
      <c r="C51" s="215">
        <v>0</v>
      </c>
      <c r="D51" s="216">
        <v>0</v>
      </c>
      <c r="E51" s="215">
        <v>0</v>
      </c>
      <c r="F51" s="215">
        <v>0</v>
      </c>
      <c r="G51" s="151"/>
      <c r="H51" s="151"/>
      <c r="I51" s="192">
        <v>23</v>
      </c>
      <c r="J51" s="192" t="s">
        <v>159</v>
      </c>
      <c r="K51" s="192">
        <f>IF($I$49=Q51,1,0)</f>
        <v>0</v>
      </c>
      <c r="L51" s="192">
        <f>IF($I$50=Q51,1,0)</f>
        <v>0</v>
      </c>
      <c r="M51" s="192">
        <f>IF($I$51=Q51,1,0)</f>
        <v>0</v>
      </c>
      <c r="N51" s="192">
        <f>IF($I$52=Q51,1,0)</f>
        <v>0</v>
      </c>
      <c r="O51" s="192">
        <f>IF($I$53=Q51,1,0)</f>
        <v>0</v>
      </c>
      <c r="P51" s="192">
        <f t="shared" si="0"/>
        <v>0</v>
      </c>
      <c r="Q51" s="192">
        <v>3</v>
      </c>
      <c r="R51" s="228">
        <f t="shared" si="1"/>
        <v>0</v>
      </c>
      <c r="S51" s="228"/>
      <c r="T51" s="192">
        <f>IF($I$49=T$50,1,0)</f>
        <v>1</v>
      </c>
      <c r="U51" s="192">
        <f>IF($I$49=U$50,1,0)</f>
        <v>0</v>
      </c>
      <c r="V51" s="192">
        <f t="shared" ref="V51:BZ51" si="2">IF($I$49=V$50,1,0)</f>
        <v>0</v>
      </c>
      <c r="W51" s="192">
        <f t="shared" si="2"/>
        <v>0</v>
      </c>
      <c r="X51" s="192">
        <f t="shared" si="2"/>
        <v>0</v>
      </c>
      <c r="Y51" s="192">
        <f t="shared" si="2"/>
        <v>0</v>
      </c>
      <c r="Z51" s="192">
        <f t="shared" si="2"/>
        <v>0</v>
      </c>
      <c r="AA51" s="192">
        <f t="shared" si="2"/>
        <v>0</v>
      </c>
      <c r="AB51" s="192">
        <f t="shared" si="2"/>
        <v>0</v>
      </c>
      <c r="AC51" s="192">
        <f t="shared" si="2"/>
        <v>0</v>
      </c>
      <c r="AD51" s="192">
        <f t="shared" si="2"/>
        <v>0</v>
      </c>
      <c r="AE51" s="192">
        <f t="shared" si="2"/>
        <v>0</v>
      </c>
      <c r="AF51" s="192">
        <f t="shared" si="2"/>
        <v>0</v>
      </c>
      <c r="AG51" s="192">
        <f t="shared" si="2"/>
        <v>0</v>
      </c>
      <c r="AH51" s="192">
        <f t="shared" si="2"/>
        <v>0</v>
      </c>
      <c r="AI51" s="192">
        <f t="shared" si="2"/>
        <v>0</v>
      </c>
      <c r="AJ51" s="192">
        <f t="shared" si="2"/>
        <v>0</v>
      </c>
      <c r="AK51" s="192">
        <f t="shared" si="2"/>
        <v>0</v>
      </c>
      <c r="AL51" s="192">
        <f t="shared" si="2"/>
        <v>0</v>
      </c>
      <c r="AM51" s="192">
        <f t="shared" si="2"/>
        <v>0</v>
      </c>
      <c r="AN51" s="192">
        <f t="shared" si="2"/>
        <v>0</v>
      </c>
      <c r="AO51" s="192">
        <f t="shared" si="2"/>
        <v>0</v>
      </c>
      <c r="AP51" s="192">
        <f t="shared" si="2"/>
        <v>0</v>
      </c>
      <c r="AQ51" s="192">
        <f t="shared" si="2"/>
        <v>0</v>
      </c>
      <c r="AR51" s="192">
        <f t="shared" si="2"/>
        <v>0</v>
      </c>
      <c r="AS51" s="192">
        <f t="shared" si="2"/>
        <v>0</v>
      </c>
      <c r="AT51" s="192">
        <f t="shared" si="2"/>
        <v>0</v>
      </c>
      <c r="AU51" s="192">
        <f t="shared" si="2"/>
        <v>0</v>
      </c>
      <c r="AV51" s="192">
        <f t="shared" si="2"/>
        <v>0</v>
      </c>
      <c r="AW51" s="192">
        <f t="shared" si="2"/>
        <v>0</v>
      </c>
      <c r="AX51" s="192">
        <f t="shared" si="2"/>
        <v>0</v>
      </c>
      <c r="AY51" s="192">
        <f t="shared" si="2"/>
        <v>0</v>
      </c>
      <c r="AZ51" s="192">
        <f t="shared" si="2"/>
        <v>0</v>
      </c>
      <c r="BA51" s="192">
        <f t="shared" si="2"/>
        <v>0</v>
      </c>
      <c r="BB51" s="192">
        <f t="shared" si="2"/>
        <v>0</v>
      </c>
      <c r="BC51" s="192">
        <f t="shared" si="2"/>
        <v>0</v>
      </c>
      <c r="BD51" s="192">
        <f t="shared" si="2"/>
        <v>0</v>
      </c>
      <c r="BE51" s="192">
        <f t="shared" si="2"/>
        <v>0</v>
      </c>
      <c r="BF51" s="192">
        <f t="shared" si="2"/>
        <v>0</v>
      </c>
      <c r="BG51" s="192">
        <f t="shared" si="2"/>
        <v>0</v>
      </c>
      <c r="BH51" s="192">
        <f t="shared" si="2"/>
        <v>0</v>
      </c>
      <c r="BI51" s="192">
        <f t="shared" si="2"/>
        <v>0</v>
      </c>
      <c r="BJ51" s="192">
        <f t="shared" si="2"/>
        <v>0</v>
      </c>
      <c r="BK51" s="192">
        <f t="shared" si="2"/>
        <v>0</v>
      </c>
      <c r="BL51" s="192">
        <f t="shared" si="2"/>
        <v>0</v>
      </c>
      <c r="BM51" s="192">
        <f t="shared" si="2"/>
        <v>0</v>
      </c>
      <c r="BN51" s="192">
        <f t="shared" si="2"/>
        <v>0</v>
      </c>
      <c r="BO51" s="192">
        <f t="shared" si="2"/>
        <v>0</v>
      </c>
      <c r="BP51" s="192">
        <f t="shared" si="2"/>
        <v>0</v>
      </c>
      <c r="BQ51" s="192">
        <f t="shared" si="2"/>
        <v>0</v>
      </c>
      <c r="BR51" s="192">
        <f t="shared" si="2"/>
        <v>0</v>
      </c>
      <c r="BS51" s="192">
        <f t="shared" si="2"/>
        <v>0</v>
      </c>
      <c r="BT51" s="192">
        <f t="shared" si="2"/>
        <v>0</v>
      </c>
      <c r="BU51" s="192">
        <f t="shared" si="2"/>
        <v>0</v>
      </c>
      <c r="BV51" s="192">
        <f t="shared" si="2"/>
        <v>0</v>
      </c>
      <c r="BW51" s="192">
        <f t="shared" si="2"/>
        <v>0</v>
      </c>
      <c r="BX51" s="192">
        <f t="shared" si="2"/>
        <v>0</v>
      </c>
      <c r="BY51" s="192">
        <f t="shared" si="2"/>
        <v>0</v>
      </c>
      <c r="BZ51" s="192">
        <f t="shared" si="2"/>
        <v>0</v>
      </c>
    </row>
    <row r="52" spans="1:78" ht="21.75" thickBot="1">
      <c r="A52" s="49"/>
      <c r="B52" s="17" t="s">
        <v>154</v>
      </c>
      <c r="C52" s="204">
        <f>SUM(C45:C51)</f>
        <v>0</v>
      </c>
      <c r="D52" s="204">
        <f>SUM(D45:D51)</f>
        <v>0</v>
      </c>
      <c r="E52" s="204">
        <f>SUM(E45:E51)</f>
        <v>0</v>
      </c>
      <c r="F52" s="204">
        <f>SUM(F45:F51)</f>
        <v>0</v>
      </c>
      <c r="G52" s="151"/>
      <c r="H52" s="151"/>
      <c r="I52" s="192">
        <v>1</v>
      </c>
      <c r="J52" s="192" t="s">
        <v>160</v>
      </c>
      <c r="K52" s="192">
        <f>IF($I$49=Q52,1,0)</f>
        <v>0</v>
      </c>
      <c r="L52" s="192">
        <f>IF($I$50=Q52,1,0)</f>
        <v>0</v>
      </c>
      <c r="M52" s="192">
        <f>IF($I$51=Q52,1,0)</f>
        <v>0</v>
      </c>
      <c r="N52" s="192">
        <f>IF($I$52=Q52,1,0)</f>
        <v>0</v>
      </c>
      <c r="O52" s="192">
        <f>IF($I$53=Q52,1,0)</f>
        <v>0</v>
      </c>
      <c r="P52" s="192">
        <f t="shared" si="0"/>
        <v>0</v>
      </c>
      <c r="Q52" s="192">
        <v>4</v>
      </c>
      <c r="R52" s="228">
        <f t="shared" si="1"/>
        <v>0</v>
      </c>
      <c r="S52" s="228"/>
      <c r="T52" s="192">
        <f>IF($I$50=T$50,1,0)</f>
        <v>0</v>
      </c>
      <c r="U52" s="192">
        <f>IF($I$50=U$50,1,0)</f>
        <v>0</v>
      </c>
      <c r="V52" s="192">
        <f t="shared" ref="V52:BZ52" si="3">IF($I$50=V$50,1,0)</f>
        <v>0</v>
      </c>
      <c r="W52" s="192">
        <f t="shared" si="3"/>
        <v>0</v>
      </c>
      <c r="X52" s="192">
        <f t="shared" si="3"/>
        <v>0</v>
      </c>
      <c r="Y52" s="192">
        <f t="shared" si="3"/>
        <v>0</v>
      </c>
      <c r="Z52" s="192">
        <f t="shared" si="3"/>
        <v>0</v>
      </c>
      <c r="AA52" s="192">
        <f t="shared" si="3"/>
        <v>0</v>
      </c>
      <c r="AB52" s="192">
        <f t="shared" si="3"/>
        <v>0</v>
      </c>
      <c r="AC52" s="192">
        <f t="shared" si="3"/>
        <v>0</v>
      </c>
      <c r="AD52" s="192">
        <f t="shared" si="3"/>
        <v>1</v>
      </c>
      <c r="AE52" s="192">
        <f t="shared" si="3"/>
        <v>0</v>
      </c>
      <c r="AF52" s="192">
        <f t="shared" si="3"/>
        <v>0</v>
      </c>
      <c r="AG52" s="192">
        <f t="shared" si="3"/>
        <v>0</v>
      </c>
      <c r="AH52" s="192">
        <f t="shared" si="3"/>
        <v>0</v>
      </c>
      <c r="AI52" s="192">
        <f t="shared" si="3"/>
        <v>0</v>
      </c>
      <c r="AJ52" s="192">
        <f t="shared" si="3"/>
        <v>0</v>
      </c>
      <c r="AK52" s="192">
        <f t="shared" si="3"/>
        <v>0</v>
      </c>
      <c r="AL52" s="192">
        <f t="shared" si="3"/>
        <v>0</v>
      </c>
      <c r="AM52" s="192">
        <f t="shared" si="3"/>
        <v>0</v>
      </c>
      <c r="AN52" s="192">
        <f t="shared" si="3"/>
        <v>0</v>
      </c>
      <c r="AO52" s="192">
        <f t="shared" si="3"/>
        <v>0</v>
      </c>
      <c r="AP52" s="192">
        <f t="shared" si="3"/>
        <v>0</v>
      </c>
      <c r="AQ52" s="192">
        <f t="shared" si="3"/>
        <v>0</v>
      </c>
      <c r="AR52" s="192">
        <f t="shared" si="3"/>
        <v>0</v>
      </c>
      <c r="AS52" s="192">
        <f t="shared" si="3"/>
        <v>0</v>
      </c>
      <c r="AT52" s="192">
        <f t="shared" si="3"/>
        <v>0</v>
      </c>
      <c r="AU52" s="192">
        <f t="shared" si="3"/>
        <v>0</v>
      </c>
      <c r="AV52" s="192">
        <f t="shared" si="3"/>
        <v>0</v>
      </c>
      <c r="AW52" s="192">
        <f t="shared" si="3"/>
        <v>0</v>
      </c>
      <c r="AX52" s="192">
        <f t="shared" si="3"/>
        <v>0</v>
      </c>
      <c r="AY52" s="192">
        <f t="shared" si="3"/>
        <v>0</v>
      </c>
      <c r="AZ52" s="192">
        <f t="shared" si="3"/>
        <v>0</v>
      </c>
      <c r="BA52" s="192">
        <f t="shared" si="3"/>
        <v>0</v>
      </c>
      <c r="BB52" s="192">
        <f t="shared" si="3"/>
        <v>0</v>
      </c>
      <c r="BC52" s="192">
        <f t="shared" si="3"/>
        <v>0</v>
      </c>
      <c r="BD52" s="192">
        <f t="shared" si="3"/>
        <v>0</v>
      </c>
      <c r="BE52" s="192">
        <f t="shared" si="3"/>
        <v>0</v>
      </c>
      <c r="BF52" s="192">
        <f t="shared" si="3"/>
        <v>0</v>
      </c>
      <c r="BG52" s="192">
        <f t="shared" si="3"/>
        <v>0</v>
      </c>
      <c r="BH52" s="192">
        <f t="shared" si="3"/>
        <v>0</v>
      </c>
      <c r="BI52" s="192">
        <f t="shared" si="3"/>
        <v>0</v>
      </c>
      <c r="BJ52" s="192">
        <f t="shared" si="3"/>
        <v>0</v>
      </c>
      <c r="BK52" s="192">
        <f t="shared" si="3"/>
        <v>0</v>
      </c>
      <c r="BL52" s="192">
        <f t="shared" si="3"/>
        <v>0</v>
      </c>
      <c r="BM52" s="192">
        <f t="shared" si="3"/>
        <v>0</v>
      </c>
      <c r="BN52" s="192">
        <f t="shared" si="3"/>
        <v>0</v>
      </c>
      <c r="BO52" s="192">
        <f t="shared" si="3"/>
        <v>0</v>
      </c>
      <c r="BP52" s="192">
        <f t="shared" si="3"/>
        <v>0</v>
      </c>
      <c r="BQ52" s="192">
        <f t="shared" si="3"/>
        <v>0</v>
      </c>
      <c r="BR52" s="192">
        <f t="shared" si="3"/>
        <v>0</v>
      </c>
      <c r="BS52" s="192">
        <f t="shared" si="3"/>
        <v>0</v>
      </c>
      <c r="BT52" s="192">
        <f t="shared" si="3"/>
        <v>0</v>
      </c>
      <c r="BU52" s="192">
        <f t="shared" si="3"/>
        <v>0</v>
      </c>
      <c r="BV52" s="192">
        <f t="shared" si="3"/>
        <v>0</v>
      </c>
      <c r="BW52" s="192">
        <f t="shared" si="3"/>
        <v>0</v>
      </c>
      <c r="BX52" s="192">
        <f t="shared" si="3"/>
        <v>0</v>
      </c>
      <c r="BY52" s="192">
        <f t="shared" si="3"/>
        <v>0</v>
      </c>
      <c r="BZ52" s="192">
        <f t="shared" si="3"/>
        <v>0</v>
      </c>
    </row>
    <row r="53" spans="1:78" ht="11.25" thickBot="1">
      <c r="A53" s="49"/>
      <c r="B53" s="144"/>
      <c r="C53" s="49"/>
      <c r="D53" s="49"/>
      <c r="E53" s="49"/>
      <c r="F53" s="49"/>
      <c r="G53" s="153"/>
      <c r="H53" s="153"/>
      <c r="I53" s="192">
        <v>1</v>
      </c>
      <c r="J53" s="192" t="s">
        <v>161</v>
      </c>
      <c r="K53" s="192">
        <f>IF($I$49=Q53,1,0)</f>
        <v>0</v>
      </c>
      <c r="L53" s="192">
        <f>IF($I$50=Q53,1,0)</f>
        <v>0</v>
      </c>
      <c r="M53" s="192">
        <f>IF($I$51=Q53,1,0)</f>
        <v>0</v>
      </c>
      <c r="N53" s="192">
        <f>IF($I$52=Q53,1,0)</f>
        <v>0</v>
      </c>
      <c r="O53" s="192">
        <f>IF($I$53=Q53,1,0)</f>
        <v>0</v>
      </c>
      <c r="P53" s="192">
        <f t="shared" si="0"/>
        <v>0</v>
      </c>
      <c r="Q53" s="192">
        <v>5</v>
      </c>
      <c r="R53" s="228">
        <f t="shared" si="1"/>
        <v>0</v>
      </c>
      <c r="S53" s="228"/>
      <c r="T53" s="192">
        <f>IF($I$51=T$50,1,0)</f>
        <v>0</v>
      </c>
      <c r="U53" s="192">
        <f>IF($I$51=U$50,1,0)</f>
        <v>0</v>
      </c>
      <c r="V53" s="192">
        <f t="shared" ref="V53:BZ53" si="4">IF($I$51=V$50,1,0)</f>
        <v>0</v>
      </c>
      <c r="W53" s="192">
        <f t="shared" si="4"/>
        <v>0</v>
      </c>
      <c r="X53" s="192">
        <f t="shared" si="4"/>
        <v>0</v>
      </c>
      <c r="Y53" s="192">
        <f t="shared" si="4"/>
        <v>0</v>
      </c>
      <c r="Z53" s="192">
        <f t="shared" si="4"/>
        <v>0</v>
      </c>
      <c r="AA53" s="192">
        <f t="shared" si="4"/>
        <v>0</v>
      </c>
      <c r="AB53" s="192">
        <f t="shared" si="4"/>
        <v>0</v>
      </c>
      <c r="AC53" s="192">
        <f t="shared" si="4"/>
        <v>0</v>
      </c>
      <c r="AD53" s="192">
        <f t="shared" si="4"/>
        <v>0</v>
      </c>
      <c r="AE53" s="192">
        <f t="shared" si="4"/>
        <v>0</v>
      </c>
      <c r="AF53" s="192">
        <f t="shared" si="4"/>
        <v>0</v>
      </c>
      <c r="AG53" s="192">
        <f t="shared" si="4"/>
        <v>0</v>
      </c>
      <c r="AH53" s="192">
        <f t="shared" si="4"/>
        <v>0</v>
      </c>
      <c r="AI53" s="192">
        <f t="shared" si="4"/>
        <v>0</v>
      </c>
      <c r="AJ53" s="192">
        <f t="shared" si="4"/>
        <v>0</v>
      </c>
      <c r="AK53" s="192">
        <f t="shared" si="4"/>
        <v>0</v>
      </c>
      <c r="AL53" s="192">
        <f t="shared" si="4"/>
        <v>0</v>
      </c>
      <c r="AM53" s="192">
        <f t="shared" si="4"/>
        <v>0</v>
      </c>
      <c r="AN53" s="192">
        <f t="shared" si="4"/>
        <v>0</v>
      </c>
      <c r="AO53" s="192">
        <f t="shared" si="4"/>
        <v>0</v>
      </c>
      <c r="AP53" s="192">
        <f t="shared" si="4"/>
        <v>1</v>
      </c>
      <c r="AQ53" s="192">
        <f t="shared" si="4"/>
        <v>0</v>
      </c>
      <c r="AR53" s="192">
        <f t="shared" si="4"/>
        <v>0</v>
      </c>
      <c r="AS53" s="192">
        <f t="shared" si="4"/>
        <v>0</v>
      </c>
      <c r="AT53" s="192">
        <f t="shared" si="4"/>
        <v>0</v>
      </c>
      <c r="AU53" s="192">
        <f t="shared" si="4"/>
        <v>0</v>
      </c>
      <c r="AV53" s="192">
        <f t="shared" si="4"/>
        <v>0</v>
      </c>
      <c r="AW53" s="192">
        <f t="shared" si="4"/>
        <v>0</v>
      </c>
      <c r="AX53" s="192">
        <f t="shared" si="4"/>
        <v>0</v>
      </c>
      <c r="AY53" s="192">
        <f t="shared" si="4"/>
        <v>0</v>
      </c>
      <c r="AZ53" s="192">
        <f t="shared" si="4"/>
        <v>0</v>
      </c>
      <c r="BA53" s="192">
        <f t="shared" si="4"/>
        <v>0</v>
      </c>
      <c r="BB53" s="192">
        <f t="shared" si="4"/>
        <v>0</v>
      </c>
      <c r="BC53" s="192">
        <f t="shared" si="4"/>
        <v>0</v>
      </c>
      <c r="BD53" s="192">
        <f t="shared" si="4"/>
        <v>0</v>
      </c>
      <c r="BE53" s="192">
        <f t="shared" si="4"/>
        <v>0</v>
      </c>
      <c r="BF53" s="192">
        <f t="shared" si="4"/>
        <v>0</v>
      </c>
      <c r="BG53" s="192">
        <f t="shared" si="4"/>
        <v>0</v>
      </c>
      <c r="BH53" s="192">
        <f t="shared" si="4"/>
        <v>0</v>
      </c>
      <c r="BI53" s="192">
        <f t="shared" si="4"/>
        <v>0</v>
      </c>
      <c r="BJ53" s="192">
        <f t="shared" si="4"/>
        <v>0</v>
      </c>
      <c r="BK53" s="192">
        <f t="shared" si="4"/>
        <v>0</v>
      </c>
      <c r="BL53" s="192">
        <f t="shared" si="4"/>
        <v>0</v>
      </c>
      <c r="BM53" s="192">
        <f t="shared" si="4"/>
        <v>0</v>
      </c>
      <c r="BN53" s="192">
        <f t="shared" si="4"/>
        <v>0</v>
      </c>
      <c r="BO53" s="192">
        <f t="shared" si="4"/>
        <v>0</v>
      </c>
      <c r="BP53" s="192">
        <f t="shared" si="4"/>
        <v>0</v>
      </c>
      <c r="BQ53" s="192">
        <f t="shared" si="4"/>
        <v>0</v>
      </c>
      <c r="BR53" s="192">
        <f t="shared" si="4"/>
        <v>0</v>
      </c>
      <c r="BS53" s="192">
        <f t="shared" si="4"/>
        <v>0</v>
      </c>
      <c r="BT53" s="192">
        <f t="shared" si="4"/>
        <v>0</v>
      </c>
      <c r="BU53" s="192">
        <f t="shared" si="4"/>
        <v>0</v>
      </c>
      <c r="BV53" s="192">
        <f t="shared" si="4"/>
        <v>0</v>
      </c>
      <c r="BW53" s="192">
        <f t="shared" si="4"/>
        <v>0</v>
      </c>
      <c r="BX53" s="192">
        <f t="shared" si="4"/>
        <v>0</v>
      </c>
      <c r="BY53" s="192">
        <f t="shared" si="4"/>
        <v>0</v>
      </c>
      <c r="BZ53" s="192">
        <f t="shared" si="4"/>
        <v>0</v>
      </c>
    </row>
    <row r="54" spans="1:78" ht="27" customHeight="1" thickBot="1">
      <c r="A54" s="145" t="s">
        <v>194</v>
      </c>
      <c r="B54" s="139"/>
      <c r="C54" s="139"/>
      <c r="D54" s="582" t="s">
        <v>463</v>
      </c>
      <c r="E54" s="583"/>
      <c r="F54" s="584"/>
      <c r="G54" s="139"/>
      <c r="H54" s="139"/>
      <c r="I54" s="192">
        <v>1</v>
      </c>
      <c r="J54" s="192" t="s">
        <v>162</v>
      </c>
      <c r="K54" s="192">
        <f t="shared" ref="K54:K83" si="5">IF($I$49=Q54,1,0)</f>
        <v>0</v>
      </c>
      <c r="L54" s="192">
        <f t="shared" ref="L54:L83" si="6">IF($I$50=Q54,1,0)</f>
        <v>0</v>
      </c>
      <c r="M54" s="192">
        <f t="shared" ref="M54:M83" si="7">IF($I$51=Q54,1,0)</f>
        <v>0</v>
      </c>
      <c r="N54" s="192">
        <f t="shared" ref="N54:N83" si="8">IF($I$52=Q54,1,0)</f>
        <v>0</v>
      </c>
      <c r="O54" s="192">
        <f t="shared" ref="O54:O83" si="9">IF($I$53=Q54,1,0)</f>
        <v>0</v>
      </c>
      <c r="P54" s="192">
        <f t="shared" si="0"/>
        <v>0</v>
      </c>
      <c r="Q54" s="192">
        <v>6</v>
      </c>
      <c r="R54" s="228">
        <f t="shared" si="1"/>
        <v>0</v>
      </c>
      <c r="S54" s="228"/>
      <c r="T54" s="192">
        <f>IF($I$52=T$50,1,0)</f>
        <v>1</v>
      </c>
      <c r="U54" s="192">
        <f>IF($I$52=U$50,1,0)</f>
        <v>0</v>
      </c>
      <c r="V54" s="192">
        <f t="shared" ref="V54:BZ54" si="10">IF($I$52=V$50,1,0)</f>
        <v>0</v>
      </c>
      <c r="W54" s="192">
        <f t="shared" si="10"/>
        <v>0</v>
      </c>
      <c r="X54" s="192">
        <f t="shared" si="10"/>
        <v>0</v>
      </c>
      <c r="Y54" s="192">
        <f t="shared" si="10"/>
        <v>0</v>
      </c>
      <c r="Z54" s="192">
        <f t="shared" si="10"/>
        <v>0</v>
      </c>
      <c r="AA54" s="192">
        <f t="shared" si="10"/>
        <v>0</v>
      </c>
      <c r="AB54" s="192">
        <f t="shared" si="10"/>
        <v>0</v>
      </c>
      <c r="AC54" s="192">
        <f t="shared" si="10"/>
        <v>0</v>
      </c>
      <c r="AD54" s="192">
        <f t="shared" si="10"/>
        <v>0</v>
      </c>
      <c r="AE54" s="192">
        <f t="shared" si="10"/>
        <v>0</v>
      </c>
      <c r="AF54" s="192">
        <f t="shared" si="10"/>
        <v>0</v>
      </c>
      <c r="AG54" s="192">
        <f t="shared" si="10"/>
        <v>0</v>
      </c>
      <c r="AH54" s="192">
        <f t="shared" si="10"/>
        <v>0</v>
      </c>
      <c r="AI54" s="192">
        <f t="shared" si="10"/>
        <v>0</v>
      </c>
      <c r="AJ54" s="192">
        <f t="shared" si="10"/>
        <v>0</v>
      </c>
      <c r="AK54" s="192">
        <f t="shared" si="10"/>
        <v>0</v>
      </c>
      <c r="AL54" s="192">
        <f t="shared" si="10"/>
        <v>0</v>
      </c>
      <c r="AM54" s="192">
        <f t="shared" si="10"/>
        <v>0</v>
      </c>
      <c r="AN54" s="192">
        <f t="shared" si="10"/>
        <v>0</v>
      </c>
      <c r="AO54" s="192">
        <f t="shared" si="10"/>
        <v>0</v>
      </c>
      <c r="AP54" s="192">
        <f t="shared" si="10"/>
        <v>0</v>
      </c>
      <c r="AQ54" s="192">
        <f t="shared" si="10"/>
        <v>0</v>
      </c>
      <c r="AR54" s="192">
        <f t="shared" si="10"/>
        <v>0</v>
      </c>
      <c r="AS54" s="192">
        <f t="shared" si="10"/>
        <v>0</v>
      </c>
      <c r="AT54" s="192">
        <f t="shared" si="10"/>
        <v>0</v>
      </c>
      <c r="AU54" s="192">
        <f t="shared" si="10"/>
        <v>0</v>
      </c>
      <c r="AV54" s="192">
        <f t="shared" si="10"/>
        <v>0</v>
      </c>
      <c r="AW54" s="192">
        <f t="shared" si="10"/>
        <v>0</v>
      </c>
      <c r="AX54" s="192">
        <f t="shared" si="10"/>
        <v>0</v>
      </c>
      <c r="AY54" s="192">
        <f t="shared" si="10"/>
        <v>0</v>
      </c>
      <c r="AZ54" s="192">
        <f t="shared" si="10"/>
        <v>0</v>
      </c>
      <c r="BA54" s="192">
        <f t="shared" si="10"/>
        <v>0</v>
      </c>
      <c r="BB54" s="192">
        <f t="shared" si="10"/>
        <v>0</v>
      </c>
      <c r="BC54" s="192">
        <f t="shared" si="10"/>
        <v>0</v>
      </c>
      <c r="BD54" s="192">
        <f t="shared" si="10"/>
        <v>0</v>
      </c>
      <c r="BE54" s="192">
        <f t="shared" si="10"/>
        <v>0</v>
      </c>
      <c r="BF54" s="192">
        <f t="shared" si="10"/>
        <v>0</v>
      </c>
      <c r="BG54" s="192">
        <f t="shared" si="10"/>
        <v>0</v>
      </c>
      <c r="BH54" s="192">
        <f t="shared" si="10"/>
        <v>0</v>
      </c>
      <c r="BI54" s="192">
        <f t="shared" si="10"/>
        <v>0</v>
      </c>
      <c r="BJ54" s="192">
        <f t="shared" si="10"/>
        <v>0</v>
      </c>
      <c r="BK54" s="192">
        <f t="shared" si="10"/>
        <v>0</v>
      </c>
      <c r="BL54" s="192">
        <f t="shared" si="10"/>
        <v>0</v>
      </c>
      <c r="BM54" s="192">
        <f t="shared" si="10"/>
        <v>0</v>
      </c>
      <c r="BN54" s="192">
        <f t="shared" si="10"/>
        <v>0</v>
      </c>
      <c r="BO54" s="192">
        <f t="shared" si="10"/>
        <v>0</v>
      </c>
      <c r="BP54" s="192">
        <f t="shared" si="10"/>
        <v>0</v>
      </c>
      <c r="BQ54" s="192">
        <f t="shared" si="10"/>
        <v>0</v>
      </c>
      <c r="BR54" s="192">
        <f t="shared" si="10"/>
        <v>0</v>
      </c>
      <c r="BS54" s="192">
        <f t="shared" si="10"/>
        <v>0</v>
      </c>
      <c r="BT54" s="192">
        <f t="shared" si="10"/>
        <v>0</v>
      </c>
      <c r="BU54" s="192">
        <f t="shared" si="10"/>
        <v>0</v>
      </c>
      <c r="BV54" s="192">
        <f t="shared" si="10"/>
        <v>0</v>
      </c>
      <c r="BW54" s="192">
        <f t="shared" si="10"/>
        <v>0</v>
      </c>
      <c r="BX54" s="192">
        <f t="shared" si="10"/>
        <v>0</v>
      </c>
      <c r="BY54" s="192">
        <f t="shared" si="10"/>
        <v>0</v>
      </c>
      <c r="BZ54" s="192">
        <f t="shared" si="10"/>
        <v>0</v>
      </c>
    </row>
    <row r="55" spans="1:78" ht="23.25" customHeight="1" thickBot="1">
      <c r="A55" s="146"/>
      <c r="B55" s="139"/>
      <c r="C55" s="217" t="s">
        <v>156</v>
      </c>
      <c r="D55" s="218"/>
      <c r="E55" s="219"/>
      <c r="F55" s="220"/>
      <c r="G55" s="139"/>
      <c r="H55" s="139"/>
      <c r="J55" s="192" t="s">
        <v>163</v>
      </c>
      <c r="K55" s="192">
        <f t="shared" si="5"/>
        <v>0</v>
      </c>
      <c r="L55" s="192">
        <f t="shared" si="6"/>
        <v>0</v>
      </c>
      <c r="M55" s="192">
        <f t="shared" si="7"/>
        <v>0</v>
      </c>
      <c r="N55" s="192">
        <f t="shared" si="8"/>
        <v>0</v>
      </c>
      <c r="O55" s="192">
        <f t="shared" si="9"/>
        <v>0</v>
      </c>
      <c r="P55" s="192">
        <f t="shared" si="0"/>
        <v>0</v>
      </c>
      <c r="Q55" s="192">
        <v>7</v>
      </c>
      <c r="R55" s="228">
        <f t="shared" si="1"/>
        <v>0</v>
      </c>
      <c r="S55" s="228"/>
      <c r="T55" s="192">
        <f>IF($I$53=T$50,1,0)</f>
        <v>1</v>
      </c>
      <c r="U55" s="192">
        <f>IF($I$53=U$50,1,0)</f>
        <v>0</v>
      </c>
      <c r="V55" s="192">
        <f t="shared" ref="V55:BZ55" si="11">IF($I$53=V$50,1,0)</f>
        <v>0</v>
      </c>
      <c r="W55" s="192">
        <f t="shared" si="11"/>
        <v>0</v>
      </c>
      <c r="X55" s="192">
        <f t="shared" si="11"/>
        <v>0</v>
      </c>
      <c r="Y55" s="192">
        <f t="shared" si="11"/>
        <v>0</v>
      </c>
      <c r="Z55" s="192">
        <f t="shared" si="11"/>
        <v>0</v>
      </c>
      <c r="AA55" s="192">
        <f t="shared" si="11"/>
        <v>0</v>
      </c>
      <c r="AB55" s="192">
        <f t="shared" si="11"/>
        <v>0</v>
      </c>
      <c r="AC55" s="192">
        <f t="shared" si="11"/>
        <v>0</v>
      </c>
      <c r="AD55" s="192">
        <f t="shared" si="11"/>
        <v>0</v>
      </c>
      <c r="AE55" s="192">
        <f t="shared" si="11"/>
        <v>0</v>
      </c>
      <c r="AF55" s="192">
        <f t="shared" si="11"/>
        <v>0</v>
      </c>
      <c r="AG55" s="192">
        <f t="shared" si="11"/>
        <v>0</v>
      </c>
      <c r="AH55" s="192">
        <f t="shared" si="11"/>
        <v>0</v>
      </c>
      <c r="AI55" s="192">
        <f t="shared" si="11"/>
        <v>0</v>
      </c>
      <c r="AJ55" s="192">
        <f t="shared" si="11"/>
        <v>0</v>
      </c>
      <c r="AK55" s="192">
        <f t="shared" si="11"/>
        <v>0</v>
      </c>
      <c r="AL55" s="192">
        <f t="shared" si="11"/>
        <v>0</v>
      </c>
      <c r="AM55" s="192">
        <f t="shared" si="11"/>
        <v>0</v>
      </c>
      <c r="AN55" s="192">
        <f t="shared" si="11"/>
        <v>0</v>
      </c>
      <c r="AO55" s="192">
        <f t="shared" si="11"/>
        <v>0</v>
      </c>
      <c r="AP55" s="192">
        <f t="shared" si="11"/>
        <v>0</v>
      </c>
      <c r="AQ55" s="192">
        <f t="shared" si="11"/>
        <v>0</v>
      </c>
      <c r="AR55" s="192">
        <f t="shared" si="11"/>
        <v>0</v>
      </c>
      <c r="AS55" s="192">
        <f t="shared" si="11"/>
        <v>0</v>
      </c>
      <c r="AT55" s="192">
        <f t="shared" si="11"/>
        <v>0</v>
      </c>
      <c r="AU55" s="192">
        <f t="shared" si="11"/>
        <v>0</v>
      </c>
      <c r="AV55" s="192">
        <f t="shared" si="11"/>
        <v>0</v>
      </c>
      <c r="AW55" s="192">
        <f t="shared" si="11"/>
        <v>0</v>
      </c>
      <c r="AX55" s="192">
        <f t="shared" si="11"/>
        <v>0</v>
      </c>
      <c r="AY55" s="192">
        <f t="shared" si="11"/>
        <v>0</v>
      </c>
      <c r="AZ55" s="192">
        <f t="shared" si="11"/>
        <v>0</v>
      </c>
      <c r="BA55" s="192">
        <f t="shared" si="11"/>
        <v>0</v>
      </c>
      <c r="BB55" s="192">
        <f t="shared" si="11"/>
        <v>0</v>
      </c>
      <c r="BC55" s="192">
        <f t="shared" si="11"/>
        <v>0</v>
      </c>
      <c r="BD55" s="192">
        <f t="shared" si="11"/>
        <v>0</v>
      </c>
      <c r="BE55" s="192">
        <f t="shared" si="11"/>
        <v>0</v>
      </c>
      <c r="BF55" s="192">
        <f t="shared" si="11"/>
        <v>0</v>
      </c>
      <c r="BG55" s="192">
        <f t="shared" si="11"/>
        <v>0</v>
      </c>
      <c r="BH55" s="192">
        <f t="shared" si="11"/>
        <v>0</v>
      </c>
      <c r="BI55" s="192">
        <f t="shared" si="11"/>
        <v>0</v>
      </c>
      <c r="BJ55" s="192">
        <f t="shared" si="11"/>
        <v>0</v>
      </c>
      <c r="BK55" s="192">
        <f t="shared" si="11"/>
        <v>0</v>
      </c>
      <c r="BL55" s="192">
        <f t="shared" si="11"/>
        <v>0</v>
      </c>
      <c r="BM55" s="192">
        <f t="shared" si="11"/>
        <v>0</v>
      </c>
      <c r="BN55" s="192">
        <f t="shared" si="11"/>
        <v>0</v>
      </c>
      <c r="BO55" s="192">
        <f t="shared" si="11"/>
        <v>0</v>
      </c>
      <c r="BP55" s="192">
        <f t="shared" si="11"/>
        <v>0</v>
      </c>
      <c r="BQ55" s="192">
        <f t="shared" si="11"/>
        <v>0</v>
      </c>
      <c r="BR55" s="192">
        <f t="shared" si="11"/>
        <v>0</v>
      </c>
      <c r="BS55" s="192">
        <f t="shared" si="11"/>
        <v>0</v>
      </c>
      <c r="BT55" s="192">
        <f t="shared" si="11"/>
        <v>0</v>
      </c>
      <c r="BU55" s="192">
        <f t="shared" si="11"/>
        <v>0</v>
      </c>
      <c r="BV55" s="192">
        <f t="shared" si="11"/>
        <v>0</v>
      </c>
      <c r="BW55" s="192">
        <f t="shared" si="11"/>
        <v>0</v>
      </c>
      <c r="BX55" s="192">
        <f t="shared" si="11"/>
        <v>0</v>
      </c>
      <c r="BY55" s="192">
        <f t="shared" si="11"/>
        <v>0</v>
      </c>
      <c r="BZ55" s="192">
        <f t="shared" si="11"/>
        <v>0</v>
      </c>
    </row>
    <row r="56" spans="1:78">
      <c r="A56" s="49"/>
      <c r="B56" s="140" t="str">
        <f t="shared" ref="B56:B62" si="12">B45</f>
        <v>Terreno</v>
      </c>
      <c r="C56" s="222">
        <v>0</v>
      </c>
      <c r="D56" s="210">
        <v>0</v>
      </c>
      <c r="E56" s="225">
        <v>0</v>
      </c>
      <c r="F56" s="210">
        <v>0</v>
      </c>
      <c r="G56" s="138"/>
      <c r="H56" s="138"/>
      <c r="J56" s="192" t="s">
        <v>164</v>
      </c>
      <c r="K56" s="192">
        <f t="shared" si="5"/>
        <v>0</v>
      </c>
      <c r="L56" s="192">
        <f t="shared" si="6"/>
        <v>0</v>
      </c>
      <c r="M56" s="192">
        <f t="shared" si="7"/>
        <v>0</v>
      </c>
      <c r="N56" s="192">
        <f t="shared" si="8"/>
        <v>0</v>
      </c>
      <c r="O56" s="192">
        <f t="shared" si="9"/>
        <v>0</v>
      </c>
      <c r="P56" s="192">
        <f t="shared" si="0"/>
        <v>0</v>
      </c>
      <c r="Q56" s="192">
        <v>8</v>
      </c>
      <c r="R56" s="228">
        <f t="shared" si="1"/>
        <v>0</v>
      </c>
      <c r="S56" s="228"/>
      <c r="T56" s="192">
        <f>IF($I$54=T$50,1,0)</f>
        <v>1</v>
      </c>
      <c r="U56" s="192">
        <f>IF($I$54=U$50,1,0)</f>
        <v>0</v>
      </c>
      <c r="V56" s="192">
        <f t="shared" ref="V56:BZ56" si="13">IF($I$54=V$50,1,0)</f>
        <v>0</v>
      </c>
      <c r="W56" s="192">
        <f t="shared" si="13"/>
        <v>0</v>
      </c>
      <c r="X56" s="192">
        <f t="shared" si="13"/>
        <v>0</v>
      </c>
      <c r="Y56" s="192">
        <f t="shared" si="13"/>
        <v>0</v>
      </c>
      <c r="Z56" s="192">
        <f t="shared" si="13"/>
        <v>0</v>
      </c>
      <c r="AA56" s="192">
        <f t="shared" si="13"/>
        <v>0</v>
      </c>
      <c r="AB56" s="192">
        <f t="shared" si="13"/>
        <v>0</v>
      </c>
      <c r="AC56" s="192">
        <f t="shared" si="13"/>
        <v>0</v>
      </c>
      <c r="AD56" s="192">
        <f t="shared" si="13"/>
        <v>0</v>
      </c>
      <c r="AE56" s="192">
        <f t="shared" si="13"/>
        <v>0</v>
      </c>
      <c r="AF56" s="192">
        <f t="shared" si="13"/>
        <v>0</v>
      </c>
      <c r="AG56" s="192">
        <f t="shared" si="13"/>
        <v>0</v>
      </c>
      <c r="AH56" s="192">
        <f t="shared" si="13"/>
        <v>0</v>
      </c>
      <c r="AI56" s="192">
        <f t="shared" si="13"/>
        <v>0</v>
      </c>
      <c r="AJ56" s="192">
        <f t="shared" si="13"/>
        <v>0</v>
      </c>
      <c r="AK56" s="192">
        <f t="shared" si="13"/>
        <v>0</v>
      </c>
      <c r="AL56" s="192">
        <f t="shared" si="13"/>
        <v>0</v>
      </c>
      <c r="AM56" s="192">
        <f t="shared" si="13"/>
        <v>0</v>
      </c>
      <c r="AN56" s="192">
        <f t="shared" si="13"/>
        <v>0</v>
      </c>
      <c r="AO56" s="192">
        <f t="shared" si="13"/>
        <v>0</v>
      </c>
      <c r="AP56" s="192">
        <f t="shared" si="13"/>
        <v>0</v>
      </c>
      <c r="AQ56" s="192">
        <f t="shared" si="13"/>
        <v>0</v>
      </c>
      <c r="AR56" s="192">
        <f t="shared" si="13"/>
        <v>0</v>
      </c>
      <c r="AS56" s="192">
        <f t="shared" si="13"/>
        <v>0</v>
      </c>
      <c r="AT56" s="192">
        <f t="shared" si="13"/>
        <v>0</v>
      </c>
      <c r="AU56" s="192">
        <f t="shared" si="13"/>
        <v>0</v>
      </c>
      <c r="AV56" s="192">
        <f t="shared" si="13"/>
        <v>0</v>
      </c>
      <c r="AW56" s="192">
        <f t="shared" si="13"/>
        <v>0</v>
      </c>
      <c r="AX56" s="192">
        <f t="shared" si="13"/>
        <v>0</v>
      </c>
      <c r="AY56" s="192">
        <f t="shared" si="13"/>
        <v>0</v>
      </c>
      <c r="AZ56" s="192">
        <f t="shared" si="13"/>
        <v>0</v>
      </c>
      <c r="BA56" s="192">
        <f t="shared" si="13"/>
        <v>0</v>
      </c>
      <c r="BB56" s="192">
        <f t="shared" si="13"/>
        <v>0</v>
      </c>
      <c r="BC56" s="192">
        <f t="shared" si="13"/>
        <v>0</v>
      </c>
      <c r="BD56" s="192">
        <f t="shared" si="13"/>
        <v>0</v>
      </c>
      <c r="BE56" s="192">
        <f t="shared" si="13"/>
        <v>0</v>
      </c>
      <c r="BF56" s="192">
        <f t="shared" si="13"/>
        <v>0</v>
      </c>
      <c r="BG56" s="192">
        <f t="shared" si="13"/>
        <v>0</v>
      </c>
      <c r="BH56" s="192">
        <f t="shared" si="13"/>
        <v>0</v>
      </c>
      <c r="BI56" s="192">
        <f t="shared" si="13"/>
        <v>0</v>
      </c>
      <c r="BJ56" s="192">
        <f t="shared" si="13"/>
        <v>0</v>
      </c>
      <c r="BK56" s="192">
        <f t="shared" si="13"/>
        <v>0</v>
      </c>
      <c r="BL56" s="192">
        <f t="shared" si="13"/>
        <v>0</v>
      </c>
      <c r="BM56" s="192">
        <f t="shared" si="13"/>
        <v>0</v>
      </c>
      <c r="BN56" s="192">
        <f t="shared" si="13"/>
        <v>0</v>
      </c>
      <c r="BO56" s="192">
        <f t="shared" si="13"/>
        <v>0</v>
      </c>
      <c r="BP56" s="192">
        <f t="shared" si="13"/>
        <v>0</v>
      </c>
      <c r="BQ56" s="192">
        <f t="shared" si="13"/>
        <v>0</v>
      </c>
      <c r="BR56" s="192">
        <f t="shared" si="13"/>
        <v>0</v>
      </c>
      <c r="BS56" s="192">
        <f t="shared" si="13"/>
        <v>0</v>
      </c>
      <c r="BT56" s="192">
        <f t="shared" si="13"/>
        <v>0</v>
      </c>
      <c r="BU56" s="192">
        <f t="shared" si="13"/>
        <v>0</v>
      </c>
      <c r="BV56" s="192">
        <f t="shared" si="13"/>
        <v>0</v>
      </c>
      <c r="BW56" s="192">
        <f t="shared" si="13"/>
        <v>0</v>
      </c>
      <c r="BX56" s="192">
        <f t="shared" si="13"/>
        <v>0</v>
      </c>
      <c r="BY56" s="192">
        <f t="shared" si="13"/>
        <v>0</v>
      </c>
      <c r="BZ56" s="192">
        <f t="shared" si="13"/>
        <v>0</v>
      </c>
    </row>
    <row r="57" spans="1:78">
      <c r="A57" s="49"/>
      <c r="B57" s="140" t="str">
        <f t="shared" si="12"/>
        <v>Edificio</v>
      </c>
      <c r="C57" s="223">
        <v>0</v>
      </c>
      <c r="D57" s="213">
        <v>0</v>
      </c>
      <c r="E57" s="226">
        <v>0</v>
      </c>
      <c r="F57" s="213">
        <v>0</v>
      </c>
      <c r="G57" s="138"/>
      <c r="H57" s="138"/>
      <c r="J57" s="192" t="s">
        <v>165</v>
      </c>
      <c r="K57" s="192">
        <f t="shared" si="5"/>
        <v>0</v>
      </c>
      <c r="L57" s="192">
        <f t="shared" si="6"/>
        <v>0</v>
      </c>
      <c r="M57" s="192">
        <f t="shared" si="7"/>
        <v>0</v>
      </c>
      <c r="N57" s="192">
        <f t="shared" si="8"/>
        <v>0</v>
      </c>
      <c r="O57" s="192">
        <f t="shared" si="9"/>
        <v>0</v>
      </c>
      <c r="P57" s="192">
        <f t="shared" si="0"/>
        <v>0</v>
      </c>
      <c r="Q57" s="192">
        <v>9</v>
      </c>
      <c r="R57" s="228">
        <f t="shared" si="1"/>
        <v>0</v>
      </c>
      <c r="S57" s="228" t="str">
        <f>'Estados Proforma'!C156</f>
        <v>Terreno</v>
      </c>
      <c r="T57" s="228">
        <f t="shared" ref="T57:AC63" si="14">$D45*T$51+$E45*T$52+$F45*T$53+$D56*T$54+$E56*T$55+$F56*T$56</f>
        <v>0</v>
      </c>
      <c r="U57" s="228">
        <f t="shared" si="14"/>
        <v>0</v>
      </c>
      <c r="V57" s="228">
        <f t="shared" si="14"/>
        <v>0</v>
      </c>
      <c r="W57" s="228">
        <f t="shared" si="14"/>
        <v>0</v>
      </c>
      <c r="X57" s="228">
        <f t="shared" si="14"/>
        <v>0</v>
      </c>
      <c r="Y57" s="228">
        <f t="shared" si="14"/>
        <v>0</v>
      </c>
      <c r="Z57" s="228">
        <f t="shared" si="14"/>
        <v>0</v>
      </c>
      <c r="AA57" s="228">
        <f t="shared" si="14"/>
        <v>0</v>
      </c>
      <c r="AB57" s="228">
        <f t="shared" si="14"/>
        <v>0</v>
      </c>
      <c r="AC57" s="228">
        <f t="shared" si="14"/>
        <v>0</v>
      </c>
      <c r="AD57" s="228">
        <f t="shared" ref="AD57:AM63" si="15">$D45*AD$51+$E45*AD$52+$F45*AD$53+$D56*AD$54+$E56*AD$55+$F56*AD$56</f>
        <v>0</v>
      </c>
      <c r="AE57" s="228">
        <f t="shared" si="15"/>
        <v>0</v>
      </c>
      <c r="AF57" s="228">
        <f t="shared" si="15"/>
        <v>0</v>
      </c>
      <c r="AG57" s="228">
        <f t="shared" si="15"/>
        <v>0</v>
      </c>
      <c r="AH57" s="228">
        <f t="shared" si="15"/>
        <v>0</v>
      </c>
      <c r="AI57" s="228">
        <f t="shared" si="15"/>
        <v>0</v>
      </c>
      <c r="AJ57" s="228">
        <f t="shared" si="15"/>
        <v>0</v>
      </c>
      <c r="AK57" s="228">
        <f t="shared" si="15"/>
        <v>0</v>
      </c>
      <c r="AL57" s="228">
        <f t="shared" si="15"/>
        <v>0</v>
      </c>
      <c r="AM57" s="228">
        <f t="shared" si="15"/>
        <v>0</v>
      </c>
      <c r="AN57" s="228">
        <f t="shared" ref="AN57:AW63" si="16">$D45*AN$51+$E45*AN$52+$F45*AN$53+$D56*AN$54+$E56*AN$55+$F56*AN$56</f>
        <v>0</v>
      </c>
      <c r="AO57" s="228">
        <f t="shared" si="16"/>
        <v>0</v>
      </c>
      <c r="AP57" s="228">
        <f t="shared" si="16"/>
        <v>0</v>
      </c>
      <c r="AQ57" s="228">
        <f t="shared" si="16"/>
        <v>0</v>
      </c>
      <c r="AR57" s="228">
        <f t="shared" si="16"/>
        <v>0</v>
      </c>
      <c r="AS57" s="228">
        <f t="shared" si="16"/>
        <v>0</v>
      </c>
      <c r="AT57" s="228">
        <f t="shared" si="16"/>
        <v>0</v>
      </c>
      <c r="AU57" s="228">
        <f t="shared" si="16"/>
        <v>0</v>
      </c>
      <c r="AV57" s="228">
        <f t="shared" si="16"/>
        <v>0</v>
      </c>
      <c r="AW57" s="228">
        <f t="shared" si="16"/>
        <v>0</v>
      </c>
      <c r="AX57" s="228">
        <f t="shared" ref="AX57:BG63" si="17">$D45*AX$51+$E45*AX$52+$F45*AX$53+$D56*AX$54+$E56*AX$55+$F56*AX$56</f>
        <v>0</v>
      </c>
      <c r="AY57" s="228">
        <f t="shared" si="17"/>
        <v>0</v>
      </c>
      <c r="AZ57" s="228">
        <f t="shared" si="17"/>
        <v>0</v>
      </c>
      <c r="BA57" s="228">
        <f t="shared" si="17"/>
        <v>0</v>
      </c>
      <c r="BB57" s="228">
        <f t="shared" si="17"/>
        <v>0</v>
      </c>
      <c r="BC57" s="228">
        <f t="shared" si="17"/>
        <v>0</v>
      </c>
      <c r="BD57" s="228">
        <f t="shared" si="17"/>
        <v>0</v>
      </c>
      <c r="BE57" s="228">
        <f t="shared" si="17"/>
        <v>0</v>
      </c>
      <c r="BF57" s="228">
        <f t="shared" si="17"/>
        <v>0</v>
      </c>
      <c r="BG57" s="228">
        <f t="shared" si="17"/>
        <v>0</v>
      </c>
      <c r="BH57" s="228">
        <f t="shared" ref="BH57:BQ63" si="18">$D45*BH$51+$E45*BH$52+$F45*BH$53+$D56*BH$54+$E56*BH$55+$F56*BH$56</f>
        <v>0</v>
      </c>
      <c r="BI57" s="228">
        <f t="shared" si="18"/>
        <v>0</v>
      </c>
      <c r="BJ57" s="228">
        <f t="shared" si="18"/>
        <v>0</v>
      </c>
      <c r="BK57" s="228">
        <f t="shared" si="18"/>
        <v>0</v>
      </c>
      <c r="BL57" s="228">
        <f t="shared" si="18"/>
        <v>0</v>
      </c>
      <c r="BM57" s="228">
        <f t="shared" si="18"/>
        <v>0</v>
      </c>
      <c r="BN57" s="228">
        <f t="shared" si="18"/>
        <v>0</v>
      </c>
      <c r="BO57" s="228">
        <f t="shared" si="18"/>
        <v>0</v>
      </c>
      <c r="BP57" s="228">
        <f t="shared" si="18"/>
        <v>0</v>
      </c>
      <c r="BQ57" s="228">
        <f t="shared" si="18"/>
        <v>0</v>
      </c>
      <c r="BR57" s="228">
        <f t="shared" ref="BR57:BZ63" si="19">$D45*BR$51+$E45*BR$52+$F45*BR$53+$D56*BR$54+$E56*BR$55+$F56*BR$56</f>
        <v>0</v>
      </c>
      <c r="BS57" s="228">
        <f t="shared" si="19"/>
        <v>0</v>
      </c>
      <c r="BT57" s="228">
        <f t="shared" si="19"/>
        <v>0</v>
      </c>
      <c r="BU57" s="228">
        <f t="shared" si="19"/>
        <v>0</v>
      </c>
      <c r="BV57" s="228">
        <f t="shared" si="19"/>
        <v>0</v>
      </c>
      <c r="BW57" s="228">
        <f t="shared" si="19"/>
        <v>0</v>
      </c>
      <c r="BX57" s="228">
        <f t="shared" si="19"/>
        <v>0</v>
      </c>
      <c r="BY57" s="228">
        <f t="shared" si="19"/>
        <v>0</v>
      </c>
      <c r="BZ57" s="228">
        <f t="shared" si="19"/>
        <v>0</v>
      </c>
    </row>
    <row r="58" spans="1:78">
      <c r="A58" s="49"/>
      <c r="B58" s="140" t="str">
        <f t="shared" si="12"/>
        <v>Comunicaciones</v>
      </c>
      <c r="C58" s="223">
        <v>0</v>
      </c>
      <c r="D58" s="213">
        <v>0</v>
      </c>
      <c r="E58" s="226">
        <v>0</v>
      </c>
      <c r="F58" s="213">
        <v>0</v>
      </c>
      <c r="G58" s="151"/>
      <c r="H58" s="151"/>
      <c r="J58" s="192" t="s">
        <v>166</v>
      </c>
      <c r="K58" s="192">
        <f t="shared" si="5"/>
        <v>0</v>
      </c>
      <c r="L58" s="192">
        <f t="shared" si="6"/>
        <v>0</v>
      </c>
      <c r="M58" s="192">
        <f t="shared" si="7"/>
        <v>0</v>
      </c>
      <c r="N58" s="192">
        <f t="shared" si="8"/>
        <v>0</v>
      </c>
      <c r="O58" s="192">
        <f t="shared" si="9"/>
        <v>0</v>
      </c>
      <c r="P58" s="192">
        <f t="shared" si="0"/>
        <v>0</v>
      </c>
      <c r="Q58" s="192">
        <v>10</v>
      </c>
      <c r="R58" s="228">
        <f t="shared" si="1"/>
        <v>0</v>
      </c>
      <c r="S58" s="228" t="str">
        <f>'Estados Proforma'!C157</f>
        <v>Edificio</v>
      </c>
      <c r="T58" s="228">
        <f t="shared" si="14"/>
        <v>0</v>
      </c>
      <c r="U58" s="228">
        <f t="shared" si="14"/>
        <v>0</v>
      </c>
      <c r="V58" s="228">
        <f t="shared" si="14"/>
        <v>0</v>
      </c>
      <c r="W58" s="228">
        <f t="shared" si="14"/>
        <v>0</v>
      </c>
      <c r="X58" s="228">
        <f t="shared" si="14"/>
        <v>0</v>
      </c>
      <c r="Y58" s="228">
        <f t="shared" si="14"/>
        <v>0</v>
      </c>
      <c r="Z58" s="228">
        <f t="shared" si="14"/>
        <v>0</v>
      </c>
      <c r="AA58" s="228">
        <f t="shared" si="14"/>
        <v>0</v>
      </c>
      <c r="AB58" s="228">
        <f t="shared" si="14"/>
        <v>0</v>
      </c>
      <c r="AC58" s="228">
        <f t="shared" si="14"/>
        <v>0</v>
      </c>
      <c r="AD58" s="228">
        <f t="shared" si="15"/>
        <v>0</v>
      </c>
      <c r="AE58" s="228">
        <f t="shared" si="15"/>
        <v>0</v>
      </c>
      <c r="AF58" s="228">
        <f t="shared" si="15"/>
        <v>0</v>
      </c>
      <c r="AG58" s="228">
        <f t="shared" si="15"/>
        <v>0</v>
      </c>
      <c r="AH58" s="228">
        <f t="shared" si="15"/>
        <v>0</v>
      </c>
      <c r="AI58" s="228">
        <f t="shared" si="15"/>
        <v>0</v>
      </c>
      <c r="AJ58" s="228">
        <f t="shared" si="15"/>
        <v>0</v>
      </c>
      <c r="AK58" s="228">
        <f t="shared" si="15"/>
        <v>0</v>
      </c>
      <c r="AL58" s="228">
        <f t="shared" si="15"/>
        <v>0</v>
      </c>
      <c r="AM58" s="228">
        <f t="shared" si="15"/>
        <v>0</v>
      </c>
      <c r="AN58" s="228">
        <f t="shared" si="16"/>
        <v>0</v>
      </c>
      <c r="AO58" s="228">
        <f t="shared" si="16"/>
        <v>0</v>
      </c>
      <c r="AP58" s="228">
        <f t="shared" si="16"/>
        <v>0</v>
      </c>
      <c r="AQ58" s="228">
        <f t="shared" si="16"/>
        <v>0</v>
      </c>
      <c r="AR58" s="228">
        <f t="shared" si="16"/>
        <v>0</v>
      </c>
      <c r="AS58" s="228">
        <f t="shared" si="16"/>
        <v>0</v>
      </c>
      <c r="AT58" s="228">
        <f t="shared" si="16"/>
        <v>0</v>
      </c>
      <c r="AU58" s="228">
        <f t="shared" si="16"/>
        <v>0</v>
      </c>
      <c r="AV58" s="228">
        <f t="shared" si="16"/>
        <v>0</v>
      </c>
      <c r="AW58" s="228">
        <f t="shared" si="16"/>
        <v>0</v>
      </c>
      <c r="AX58" s="228">
        <f t="shared" si="17"/>
        <v>0</v>
      </c>
      <c r="AY58" s="228">
        <f t="shared" si="17"/>
        <v>0</v>
      </c>
      <c r="AZ58" s="228">
        <f t="shared" si="17"/>
        <v>0</v>
      </c>
      <c r="BA58" s="228">
        <f t="shared" si="17"/>
        <v>0</v>
      </c>
      <c r="BB58" s="228">
        <f t="shared" si="17"/>
        <v>0</v>
      </c>
      <c r="BC58" s="228">
        <f t="shared" si="17"/>
        <v>0</v>
      </c>
      <c r="BD58" s="228">
        <f t="shared" si="17"/>
        <v>0</v>
      </c>
      <c r="BE58" s="228">
        <f t="shared" si="17"/>
        <v>0</v>
      </c>
      <c r="BF58" s="228">
        <f t="shared" si="17"/>
        <v>0</v>
      </c>
      <c r="BG58" s="228">
        <f t="shared" si="17"/>
        <v>0</v>
      </c>
      <c r="BH58" s="228">
        <f t="shared" si="18"/>
        <v>0</v>
      </c>
      <c r="BI58" s="228">
        <f t="shared" si="18"/>
        <v>0</v>
      </c>
      <c r="BJ58" s="228">
        <f t="shared" si="18"/>
        <v>0</v>
      </c>
      <c r="BK58" s="228">
        <f t="shared" si="18"/>
        <v>0</v>
      </c>
      <c r="BL58" s="228">
        <f t="shared" si="18"/>
        <v>0</v>
      </c>
      <c r="BM58" s="228">
        <f t="shared" si="18"/>
        <v>0</v>
      </c>
      <c r="BN58" s="228">
        <f t="shared" si="18"/>
        <v>0</v>
      </c>
      <c r="BO58" s="228">
        <f t="shared" si="18"/>
        <v>0</v>
      </c>
      <c r="BP58" s="228">
        <f t="shared" si="18"/>
        <v>0</v>
      </c>
      <c r="BQ58" s="228">
        <f t="shared" si="18"/>
        <v>0</v>
      </c>
      <c r="BR58" s="228">
        <f t="shared" si="19"/>
        <v>0</v>
      </c>
      <c r="BS58" s="228">
        <f t="shared" si="19"/>
        <v>0</v>
      </c>
      <c r="BT58" s="228">
        <f t="shared" si="19"/>
        <v>0</v>
      </c>
      <c r="BU58" s="228">
        <f t="shared" si="19"/>
        <v>0</v>
      </c>
      <c r="BV58" s="228">
        <f t="shared" si="19"/>
        <v>0</v>
      </c>
      <c r="BW58" s="228">
        <f t="shared" si="19"/>
        <v>0</v>
      </c>
      <c r="BX58" s="228">
        <f t="shared" si="19"/>
        <v>0</v>
      </c>
      <c r="BY58" s="228">
        <f t="shared" si="19"/>
        <v>0</v>
      </c>
      <c r="BZ58" s="228">
        <f t="shared" si="19"/>
        <v>0</v>
      </c>
    </row>
    <row r="59" spans="1:78">
      <c r="A59" s="49"/>
      <c r="B59" s="140" t="str">
        <f t="shared" si="12"/>
        <v>Mobiliario y equipo</v>
      </c>
      <c r="C59" s="223">
        <v>0</v>
      </c>
      <c r="D59" s="213">
        <v>0</v>
      </c>
      <c r="E59" s="226">
        <v>0</v>
      </c>
      <c r="F59" s="213">
        <v>0</v>
      </c>
      <c r="G59" s="151"/>
      <c r="H59" s="151"/>
      <c r="J59" s="192" t="s">
        <v>167</v>
      </c>
      <c r="K59" s="192">
        <f t="shared" si="5"/>
        <v>0</v>
      </c>
      <c r="L59" s="192">
        <f t="shared" si="6"/>
        <v>1</v>
      </c>
      <c r="M59" s="192">
        <f t="shared" si="7"/>
        <v>0</v>
      </c>
      <c r="N59" s="192">
        <f t="shared" si="8"/>
        <v>0</v>
      </c>
      <c r="O59" s="192">
        <f t="shared" si="9"/>
        <v>0</v>
      </c>
      <c r="P59" s="192">
        <f t="shared" si="0"/>
        <v>0</v>
      </c>
      <c r="Q59" s="192">
        <v>11</v>
      </c>
      <c r="R59" s="228">
        <f t="shared" si="1"/>
        <v>0</v>
      </c>
      <c r="S59" s="228" t="str">
        <f>'Estados Proforma'!C158</f>
        <v>Comunicaciones</v>
      </c>
      <c r="T59" s="228">
        <f t="shared" si="14"/>
        <v>0</v>
      </c>
      <c r="U59" s="228">
        <f t="shared" si="14"/>
        <v>0</v>
      </c>
      <c r="V59" s="228">
        <f t="shared" si="14"/>
        <v>0</v>
      </c>
      <c r="W59" s="228">
        <f t="shared" si="14"/>
        <v>0</v>
      </c>
      <c r="X59" s="228">
        <f t="shared" si="14"/>
        <v>0</v>
      </c>
      <c r="Y59" s="228">
        <f t="shared" si="14"/>
        <v>0</v>
      </c>
      <c r="Z59" s="228">
        <f t="shared" si="14"/>
        <v>0</v>
      </c>
      <c r="AA59" s="228">
        <f t="shared" si="14"/>
        <v>0</v>
      </c>
      <c r="AB59" s="228">
        <f t="shared" si="14"/>
        <v>0</v>
      </c>
      <c r="AC59" s="228">
        <f t="shared" si="14"/>
        <v>0</v>
      </c>
      <c r="AD59" s="228">
        <f t="shared" si="15"/>
        <v>0</v>
      </c>
      <c r="AE59" s="228">
        <f t="shared" si="15"/>
        <v>0</v>
      </c>
      <c r="AF59" s="228">
        <f t="shared" si="15"/>
        <v>0</v>
      </c>
      <c r="AG59" s="228">
        <f t="shared" si="15"/>
        <v>0</v>
      </c>
      <c r="AH59" s="228">
        <f t="shared" si="15"/>
        <v>0</v>
      </c>
      <c r="AI59" s="228">
        <f t="shared" si="15"/>
        <v>0</v>
      </c>
      <c r="AJ59" s="228">
        <f t="shared" si="15"/>
        <v>0</v>
      </c>
      <c r="AK59" s="228">
        <f t="shared" si="15"/>
        <v>0</v>
      </c>
      <c r="AL59" s="228">
        <f t="shared" si="15"/>
        <v>0</v>
      </c>
      <c r="AM59" s="228">
        <f t="shared" si="15"/>
        <v>0</v>
      </c>
      <c r="AN59" s="228">
        <f t="shared" si="16"/>
        <v>0</v>
      </c>
      <c r="AO59" s="228">
        <f t="shared" si="16"/>
        <v>0</v>
      </c>
      <c r="AP59" s="228">
        <f t="shared" si="16"/>
        <v>0</v>
      </c>
      <c r="AQ59" s="228">
        <f t="shared" si="16"/>
        <v>0</v>
      </c>
      <c r="AR59" s="228">
        <f t="shared" si="16"/>
        <v>0</v>
      </c>
      <c r="AS59" s="228">
        <f t="shared" si="16"/>
        <v>0</v>
      </c>
      <c r="AT59" s="228">
        <f t="shared" si="16"/>
        <v>0</v>
      </c>
      <c r="AU59" s="228">
        <f t="shared" si="16"/>
        <v>0</v>
      </c>
      <c r="AV59" s="228">
        <f t="shared" si="16"/>
        <v>0</v>
      </c>
      <c r="AW59" s="228">
        <f t="shared" si="16"/>
        <v>0</v>
      </c>
      <c r="AX59" s="228">
        <f t="shared" si="17"/>
        <v>0</v>
      </c>
      <c r="AY59" s="228">
        <f t="shared" si="17"/>
        <v>0</v>
      </c>
      <c r="AZ59" s="228">
        <f t="shared" si="17"/>
        <v>0</v>
      </c>
      <c r="BA59" s="228">
        <f t="shared" si="17"/>
        <v>0</v>
      </c>
      <c r="BB59" s="228">
        <f t="shared" si="17"/>
        <v>0</v>
      </c>
      <c r="BC59" s="228">
        <f t="shared" si="17"/>
        <v>0</v>
      </c>
      <c r="BD59" s="228">
        <f t="shared" si="17"/>
        <v>0</v>
      </c>
      <c r="BE59" s="228">
        <f t="shared" si="17"/>
        <v>0</v>
      </c>
      <c r="BF59" s="228">
        <f t="shared" si="17"/>
        <v>0</v>
      </c>
      <c r="BG59" s="228">
        <f t="shared" si="17"/>
        <v>0</v>
      </c>
      <c r="BH59" s="228">
        <f t="shared" si="18"/>
        <v>0</v>
      </c>
      <c r="BI59" s="228">
        <f t="shared" si="18"/>
        <v>0</v>
      </c>
      <c r="BJ59" s="228">
        <f t="shared" si="18"/>
        <v>0</v>
      </c>
      <c r="BK59" s="228">
        <f t="shared" si="18"/>
        <v>0</v>
      </c>
      <c r="BL59" s="228">
        <f t="shared" si="18"/>
        <v>0</v>
      </c>
      <c r="BM59" s="228">
        <f t="shared" si="18"/>
        <v>0</v>
      </c>
      <c r="BN59" s="228">
        <f t="shared" si="18"/>
        <v>0</v>
      </c>
      <c r="BO59" s="228">
        <f t="shared" si="18"/>
        <v>0</v>
      </c>
      <c r="BP59" s="228">
        <f t="shared" si="18"/>
        <v>0</v>
      </c>
      <c r="BQ59" s="228">
        <f t="shared" si="18"/>
        <v>0</v>
      </c>
      <c r="BR59" s="228">
        <f t="shared" si="19"/>
        <v>0</v>
      </c>
      <c r="BS59" s="228">
        <f t="shared" si="19"/>
        <v>0</v>
      </c>
      <c r="BT59" s="228">
        <f t="shared" si="19"/>
        <v>0</v>
      </c>
      <c r="BU59" s="228">
        <f t="shared" si="19"/>
        <v>0</v>
      </c>
      <c r="BV59" s="228">
        <f t="shared" si="19"/>
        <v>0</v>
      </c>
      <c r="BW59" s="228">
        <f t="shared" si="19"/>
        <v>0</v>
      </c>
      <c r="BX59" s="228">
        <f t="shared" si="19"/>
        <v>0</v>
      </c>
      <c r="BY59" s="228">
        <f t="shared" si="19"/>
        <v>0</v>
      </c>
      <c r="BZ59" s="228">
        <f t="shared" si="19"/>
        <v>0</v>
      </c>
    </row>
    <row r="60" spans="1:78" ht="21">
      <c r="A60" s="49"/>
      <c r="B60" s="140" t="str">
        <f t="shared" si="12"/>
        <v>Acondicionamiento (m²)</v>
      </c>
      <c r="C60" s="223">
        <v>0</v>
      </c>
      <c r="D60" s="213">
        <v>0</v>
      </c>
      <c r="E60" s="226">
        <v>0</v>
      </c>
      <c r="F60" s="213">
        <v>0</v>
      </c>
      <c r="G60" s="151"/>
      <c r="H60" s="151"/>
      <c r="J60" s="192" t="s">
        <v>168</v>
      </c>
      <c r="K60" s="192">
        <f t="shared" si="5"/>
        <v>0</v>
      </c>
      <c r="L60" s="192">
        <f t="shared" si="6"/>
        <v>0</v>
      </c>
      <c r="M60" s="192">
        <f t="shared" si="7"/>
        <v>0</v>
      </c>
      <c r="N60" s="192">
        <f t="shared" si="8"/>
        <v>0</v>
      </c>
      <c r="O60" s="192">
        <f t="shared" si="9"/>
        <v>0</v>
      </c>
      <c r="P60" s="192">
        <f t="shared" si="0"/>
        <v>0</v>
      </c>
      <c r="Q60" s="192">
        <v>12</v>
      </c>
      <c r="R60" s="228">
        <f t="shared" si="1"/>
        <v>0</v>
      </c>
      <c r="S60" s="228" t="str">
        <f>'Estados Proforma'!C159</f>
        <v>Mobiliario y equipo</v>
      </c>
      <c r="T60" s="228">
        <f t="shared" si="14"/>
        <v>0</v>
      </c>
      <c r="U60" s="228">
        <f t="shared" si="14"/>
        <v>0</v>
      </c>
      <c r="V60" s="228">
        <f t="shared" si="14"/>
        <v>0</v>
      </c>
      <c r="W60" s="228">
        <f t="shared" si="14"/>
        <v>0</v>
      </c>
      <c r="X60" s="228">
        <f t="shared" si="14"/>
        <v>0</v>
      </c>
      <c r="Y60" s="228">
        <f t="shared" si="14"/>
        <v>0</v>
      </c>
      <c r="Z60" s="228">
        <f t="shared" si="14"/>
        <v>0</v>
      </c>
      <c r="AA60" s="228">
        <f t="shared" si="14"/>
        <v>0</v>
      </c>
      <c r="AB60" s="228">
        <f t="shared" si="14"/>
        <v>0</v>
      </c>
      <c r="AC60" s="228">
        <f t="shared" si="14"/>
        <v>0</v>
      </c>
      <c r="AD60" s="228">
        <f t="shared" si="15"/>
        <v>0</v>
      </c>
      <c r="AE60" s="228">
        <f t="shared" si="15"/>
        <v>0</v>
      </c>
      <c r="AF60" s="228">
        <f t="shared" si="15"/>
        <v>0</v>
      </c>
      <c r="AG60" s="228">
        <f t="shared" si="15"/>
        <v>0</v>
      </c>
      <c r="AH60" s="228">
        <f t="shared" si="15"/>
        <v>0</v>
      </c>
      <c r="AI60" s="228">
        <f t="shared" si="15"/>
        <v>0</v>
      </c>
      <c r="AJ60" s="228">
        <f t="shared" si="15"/>
        <v>0</v>
      </c>
      <c r="AK60" s="228">
        <f t="shared" si="15"/>
        <v>0</v>
      </c>
      <c r="AL60" s="228">
        <f t="shared" si="15"/>
        <v>0</v>
      </c>
      <c r="AM60" s="228">
        <f t="shared" si="15"/>
        <v>0</v>
      </c>
      <c r="AN60" s="228">
        <f t="shared" si="16"/>
        <v>0</v>
      </c>
      <c r="AO60" s="228">
        <f t="shared" si="16"/>
        <v>0</v>
      </c>
      <c r="AP60" s="228">
        <f t="shared" si="16"/>
        <v>0</v>
      </c>
      <c r="AQ60" s="228">
        <f t="shared" si="16"/>
        <v>0</v>
      </c>
      <c r="AR60" s="228">
        <f t="shared" si="16"/>
        <v>0</v>
      </c>
      <c r="AS60" s="228">
        <f t="shared" si="16"/>
        <v>0</v>
      </c>
      <c r="AT60" s="228">
        <f t="shared" si="16"/>
        <v>0</v>
      </c>
      <c r="AU60" s="228">
        <f t="shared" si="16"/>
        <v>0</v>
      </c>
      <c r="AV60" s="228">
        <f t="shared" si="16"/>
        <v>0</v>
      </c>
      <c r="AW60" s="228">
        <f t="shared" si="16"/>
        <v>0</v>
      </c>
      <c r="AX60" s="228">
        <f t="shared" si="17"/>
        <v>0</v>
      </c>
      <c r="AY60" s="228">
        <f t="shared" si="17"/>
        <v>0</v>
      </c>
      <c r="AZ60" s="228">
        <f t="shared" si="17"/>
        <v>0</v>
      </c>
      <c r="BA60" s="228">
        <f t="shared" si="17"/>
        <v>0</v>
      </c>
      <c r="BB60" s="228">
        <f t="shared" si="17"/>
        <v>0</v>
      </c>
      <c r="BC60" s="228">
        <f t="shared" si="17"/>
        <v>0</v>
      </c>
      <c r="BD60" s="228">
        <f t="shared" si="17"/>
        <v>0</v>
      </c>
      <c r="BE60" s="228">
        <f t="shared" si="17"/>
        <v>0</v>
      </c>
      <c r="BF60" s="228">
        <f t="shared" si="17"/>
        <v>0</v>
      </c>
      <c r="BG60" s="228">
        <f t="shared" si="17"/>
        <v>0</v>
      </c>
      <c r="BH60" s="228">
        <f t="shared" si="18"/>
        <v>0</v>
      </c>
      <c r="BI60" s="228">
        <f t="shared" si="18"/>
        <v>0</v>
      </c>
      <c r="BJ60" s="228">
        <f t="shared" si="18"/>
        <v>0</v>
      </c>
      <c r="BK60" s="228">
        <f t="shared" si="18"/>
        <v>0</v>
      </c>
      <c r="BL60" s="228">
        <f t="shared" si="18"/>
        <v>0</v>
      </c>
      <c r="BM60" s="228">
        <f t="shared" si="18"/>
        <v>0</v>
      </c>
      <c r="BN60" s="228">
        <f t="shared" si="18"/>
        <v>0</v>
      </c>
      <c r="BO60" s="228">
        <f t="shared" si="18"/>
        <v>0</v>
      </c>
      <c r="BP60" s="228">
        <f t="shared" si="18"/>
        <v>0</v>
      </c>
      <c r="BQ60" s="228">
        <f t="shared" si="18"/>
        <v>0</v>
      </c>
      <c r="BR60" s="228">
        <f t="shared" si="19"/>
        <v>0</v>
      </c>
      <c r="BS60" s="228">
        <f t="shared" si="19"/>
        <v>0</v>
      </c>
      <c r="BT60" s="228">
        <f t="shared" si="19"/>
        <v>0</v>
      </c>
      <c r="BU60" s="228">
        <f t="shared" si="19"/>
        <v>0</v>
      </c>
      <c r="BV60" s="228">
        <f t="shared" si="19"/>
        <v>0</v>
      </c>
      <c r="BW60" s="228">
        <f t="shared" si="19"/>
        <v>0</v>
      </c>
      <c r="BX60" s="228">
        <f t="shared" si="19"/>
        <v>0</v>
      </c>
      <c r="BY60" s="228">
        <f t="shared" si="19"/>
        <v>0</v>
      </c>
      <c r="BZ60" s="228">
        <f t="shared" si="19"/>
        <v>0</v>
      </c>
    </row>
    <row r="61" spans="1:78" ht="21">
      <c r="A61" s="49"/>
      <c r="B61" s="140" t="str">
        <f t="shared" si="12"/>
        <v>Computadoras y maquinas</v>
      </c>
      <c r="C61" s="223">
        <v>0</v>
      </c>
      <c r="D61" s="213">
        <v>0</v>
      </c>
      <c r="E61" s="226">
        <v>0</v>
      </c>
      <c r="F61" s="213">
        <v>0</v>
      </c>
      <c r="G61" s="151"/>
      <c r="H61" s="151"/>
      <c r="J61" s="192" t="s">
        <v>169</v>
      </c>
      <c r="K61" s="192">
        <f t="shared" si="5"/>
        <v>0</v>
      </c>
      <c r="L61" s="192">
        <f t="shared" si="6"/>
        <v>0</v>
      </c>
      <c r="M61" s="192">
        <f t="shared" si="7"/>
        <v>0</v>
      </c>
      <c r="N61" s="192">
        <f t="shared" si="8"/>
        <v>0</v>
      </c>
      <c r="O61" s="192">
        <f t="shared" si="9"/>
        <v>0</v>
      </c>
      <c r="P61" s="192">
        <f t="shared" si="0"/>
        <v>0</v>
      </c>
      <c r="Q61" s="192">
        <v>13</v>
      </c>
      <c r="R61" s="228">
        <f t="shared" si="1"/>
        <v>0</v>
      </c>
      <c r="S61" s="228" t="str">
        <f>'Estados Proforma'!C160</f>
        <v>Acondicionamiento (m²)</v>
      </c>
      <c r="T61" s="228">
        <f t="shared" si="14"/>
        <v>0</v>
      </c>
      <c r="U61" s="228">
        <f t="shared" si="14"/>
        <v>0</v>
      </c>
      <c r="V61" s="228">
        <f t="shared" si="14"/>
        <v>0</v>
      </c>
      <c r="W61" s="228">
        <f t="shared" si="14"/>
        <v>0</v>
      </c>
      <c r="X61" s="228">
        <f t="shared" si="14"/>
        <v>0</v>
      </c>
      <c r="Y61" s="228">
        <f t="shared" si="14"/>
        <v>0</v>
      </c>
      <c r="Z61" s="228">
        <f t="shared" si="14"/>
        <v>0</v>
      </c>
      <c r="AA61" s="228">
        <f t="shared" si="14"/>
        <v>0</v>
      </c>
      <c r="AB61" s="228">
        <f t="shared" si="14"/>
        <v>0</v>
      </c>
      <c r="AC61" s="228">
        <f t="shared" si="14"/>
        <v>0</v>
      </c>
      <c r="AD61" s="228">
        <f t="shared" si="15"/>
        <v>0</v>
      </c>
      <c r="AE61" s="228">
        <f t="shared" si="15"/>
        <v>0</v>
      </c>
      <c r="AF61" s="228">
        <f t="shared" si="15"/>
        <v>0</v>
      </c>
      <c r="AG61" s="228">
        <f t="shared" si="15"/>
        <v>0</v>
      </c>
      <c r="AH61" s="228">
        <f t="shared" si="15"/>
        <v>0</v>
      </c>
      <c r="AI61" s="228">
        <f t="shared" si="15"/>
        <v>0</v>
      </c>
      <c r="AJ61" s="228">
        <f t="shared" si="15"/>
        <v>0</v>
      </c>
      <c r="AK61" s="228">
        <f t="shared" si="15"/>
        <v>0</v>
      </c>
      <c r="AL61" s="228">
        <f t="shared" si="15"/>
        <v>0</v>
      </c>
      <c r="AM61" s="228">
        <f t="shared" si="15"/>
        <v>0</v>
      </c>
      <c r="AN61" s="228">
        <f t="shared" si="16"/>
        <v>0</v>
      </c>
      <c r="AO61" s="228">
        <f t="shared" si="16"/>
        <v>0</v>
      </c>
      <c r="AP61" s="228">
        <f t="shared" si="16"/>
        <v>0</v>
      </c>
      <c r="AQ61" s="228">
        <f t="shared" si="16"/>
        <v>0</v>
      </c>
      <c r="AR61" s="228">
        <f t="shared" si="16"/>
        <v>0</v>
      </c>
      <c r="AS61" s="228">
        <f t="shared" si="16"/>
        <v>0</v>
      </c>
      <c r="AT61" s="228">
        <f t="shared" si="16"/>
        <v>0</v>
      </c>
      <c r="AU61" s="228">
        <f t="shared" si="16"/>
        <v>0</v>
      </c>
      <c r="AV61" s="228">
        <f t="shared" si="16"/>
        <v>0</v>
      </c>
      <c r="AW61" s="228">
        <f t="shared" si="16"/>
        <v>0</v>
      </c>
      <c r="AX61" s="228">
        <f t="shared" si="17"/>
        <v>0</v>
      </c>
      <c r="AY61" s="228">
        <f t="shared" si="17"/>
        <v>0</v>
      </c>
      <c r="AZ61" s="228">
        <f t="shared" si="17"/>
        <v>0</v>
      </c>
      <c r="BA61" s="228">
        <f t="shared" si="17"/>
        <v>0</v>
      </c>
      <c r="BB61" s="228">
        <f t="shared" si="17"/>
        <v>0</v>
      </c>
      <c r="BC61" s="228">
        <f t="shared" si="17"/>
        <v>0</v>
      </c>
      <c r="BD61" s="228">
        <f t="shared" si="17"/>
        <v>0</v>
      </c>
      <c r="BE61" s="228">
        <f t="shared" si="17"/>
        <v>0</v>
      </c>
      <c r="BF61" s="228">
        <f t="shared" si="17"/>
        <v>0</v>
      </c>
      <c r="BG61" s="228">
        <f t="shared" si="17"/>
        <v>0</v>
      </c>
      <c r="BH61" s="228">
        <f t="shared" si="18"/>
        <v>0</v>
      </c>
      <c r="BI61" s="228">
        <f t="shared" si="18"/>
        <v>0</v>
      </c>
      <c r="BJ61" s="228">
        <f t="shared" si="18"/>
        <v>0</v>
      </c>
      <c r="BK61" s="228">
        <f t="shared" si="18"/>
        <v>0</v>
      </c>
      <c r="BL61" s="228">
        <f t="shared" si="18"/>
        <v>0</v>
      </c>
      <c r="BM61" s="228">
        <f t="shared" si="18"/>
        <v>0</v>
      </c>
      <c r="BN61" s="228">
        <f t="shared" si="18"/>
        <v>0</v>
      </c>
      <c r="BO61" s="228">
        <f t="shared" si="18"/>
        <v>0</v>
      </c>
      <c r="BP61" s="228">
        <f t="shared" si="18"/>
        <v>0</v>
      </c>
      <c r="BQ61" s="228">
        <f t="shared" si="18"/>
        <v>0</v>
      </c>
      <c r="BR61" s="228">
        <f t="shared" si="19"/>
        <v>0</v>
      </c>
      <c r="BS61" s="228">
        <f t="shared" si="19"/>
        <v>0</v>
      </c>
      <c r="BT61" s="228">
        <f t="shared" si="19"/>
        <v>0</v>
      </c>
      <c r="BU61" s="228">
        <f t="shared" si="19"/>
        <v>0</v>
      </c>
      <c r="BV61" s="228">
        <f t="shared" si="19"/>
        <v>0</v>
      </c>
      <c r="BW61" s="228">
        <f t="shared" si="19"/>
        <v>0</v>
      </c>
      <c r="BX61" s="228">
        <f t="shared" si="19"/>
        <v>0</v>
      </c>
      <c r="BY61" s="228">
        <f t="shared" si="19"/>
        <v>0</v>
      </c>
      <c r="BZ61" s="228">
        <f t="shared" si="19"/>
        <v>0</v>
      </c>
    </row>
    <row r="62" spans="1:78" ht="11.25" thickBot="1">
      <c r="A62" s="49"/>
      <c r="B62" s="140" t="str">
        <f t="shared" si="12"/>
        <v>Otros</v>
      </c>
      <c r="C62" s="224">
        <v>0</v>
      </c>
      <c r="D62" s="215">
        <v>0</v>
      </c>
      <c r="E62" s="227">
        <v>0</v>
      </c>
      <c r="F62" s="215">
        <v>0</v>
      </c>
      <c r="G62" s="151"/>
      <c r="H62" s="151"/>
      <c r="J62" s="192" t="s">
        <v>170</v>
      </c>
      <c r="K62" s="192">
        <f t="shared" si="5"/>
        <v>0</v>
      </c>
      <c r="L62" s="192">
        <f t="shared" si="6"/>
        <v>0</v>
      </c>
      <c r="M62" s="192">
        <f t="shared" si="7"/>
        <v>0</v>
      </c>
      <c r="N62" s="192">
        <f t="shared" si="8"/>
        <v>0</v>
      </c>
      <c r="O62" s="192">
        <f t="shared" si="9"/>
        <v>0</v>
      </c>
      <c r="P62" s="192">
        <f t="shared" si="0"/>
        <v>0</v>
      </c>
      <c r="Q62" s="192">
        <v>14</v>
      </c>
      <c r="R62" s="228">
        <f t="shared" si="1"/>
        <v>0</v>
      </c>
      <c r="S62" s="228" t="str">
        <f>'Estados Proforma'!C161</f>
        <v>Maquinaria</v>
      </c>
      <c r="T62" s="228">
        <f t="shared" si="14"/>
        <v>0</v>
      </c>
      <c r="U62" s="228">
        <f t="shared" si="14"/>
        <v>0</v>
      </c>
      <c r="V62" s="228">
        <f t="shared" si="14"/>
        <v>0</v>
      </c>
      <c r="W62" s="228">
        <f t="shared" si="14"/>
        <v>0</v>
      </c>
      <c r="X62" s="228">
        <f t="shared" si="14"/>
        <v>0</v>
      </c>
      <c r="Y62" s="228">
        <f t="shared" si="14"/>
        <v>0</v>
      </c>
      <c r="Z62" s="228">
        <f t="shared" si="14"/>
        <v>0</v>
      </c>
      <c r="AA62" s="228">
        <f t="shared" si="14"/>
        <v>0</v>
      </c>
      <c r="AB62" s="228">
        <f t="shared" si="14"/>
        <v>0</v>
      </c>
      <c r="AC62" s="228">
        <f t="shared" si="14"/>
        <v>0</v>
      </c>
      <c r="AD62" s="228">
        <f t="shared" si="15"/>
        <v>0</v>
      </c>
      <c r="AE62" s="228">
        <f t="shared" si="15"/>
        <v>0</v>
      </c>
      <c r="AF62" s="228">
        <f t="shared" si="15"/>
        <v>0</v>
      </c>
      <c r="AG62" s="228">
        <f t="shared" si="15"/>
        <v>0</v>
      </c>
      <c r="AH62" s="228">
        <f t="shared" si="15"/>
        <v>0</v>
      </c>
      <c r="AI62" s="228">
        <f t="shared" si="15"/>
        <v>0</v>
      </c>
      <c r="AJ62" s="228">
        <f t="shared" si="15"/>
        <v>0</v>
      </c>
      <c r="AK62" s="228">
        <f t="shared" si="15"/>
        <v>0</v>
      </c>
      <c r="AL62" s="228">
        <f t="shared" si="15"/>
        <v>0</v>
      </c>
      <c r="AM62" s="228">
        <f t="shared" si="15"/>
        <v>0</v>
      </c>
      <c r="AN62" s="228">
        <f t="shared" si="16"/>
        <v>0</v>
      </c>
      <c r="AO62" s="228">
        <f t="shared" si="16"/>
        <v>0</v>
      </c>
      <c r="AP62" s="228">
        <f t="shared" si="16"/>
        <v>0</v>
      </c>
      <c r="AQ62" s="228">
        <f t="shared" si="16"/>
        <v>0</v>
      </c>
      <c r="AR62" s="228">
        <f t="shared" si="16"/>
        <v>0</v>
      </c>
      <c r="AS62" s="228">
        <f t="shared" si="16"/>
        <v>0</v>
      </c>
      <c r="AT62" s="228">
        <f t="shared" si="16"/>
        <v>0</v>
      </c>
      <c r="AU62" s="228">
        <f t="shared" si="16"/>
        <v>0</v>
      </c>
      <c r="AV62" s="228">
        <f t="shared" si="16"/>
        <v>0</v>
      </c>
      <c r="AW62" s="228">
        <f t="shared" si="16"/>
        <v>0</v>
      </c>
      <c r="AX62" s="228">
        <f t="shared" si="17"/>
        <v>0</v>
      </c>
      <c r="AY62" s="228">
        <f t="shared" si="17"/>
        <v>0</v>
      </c>
      <c r="AZ62" s="228">
        <f t="shared" si="17"/>
        <v>0</v>
      </c>
      <c r="BA62" s="228">
        <f t="shared" si="17"/>
        <v>0</v>
      </c>
      <c r="BB62" s="228">
        <f t="shared" si="17"/>
        <v>0</v>
      </c>
      <c r="BC62" s="228">
        <f t="shared" si="17"/>
        <v>0</v>
      </c>
      <c r="BD62" s="228">
        <f t="shared" si="17"/>
        <v>0</v>
      </c>
      <c r="BE62" s="228">
        <f t="shared" si="17"/>
        <v>0</v>
      </c>
      <c r="BF62" s="228">
        <f t="shared" si="17"/>
        <v>0</v>
      </c>
      <c r="BG62" s="228">
        <f t="shared" si="17"/>
        <v>0</v>
      </c>
      <c r="BH62" s="228">
        <f t="shared" si="18"/>
        <v>0</v>
      </c>
      <c r="BI62" s="228">
        <f t="shared" si="18"/>
        <v>0</v>
      </c>
      <c r="BJ62" s="228">
        <f t="shared" si="18"/>
        <v>0</v>
      </c>
      <c r="BK62" s="228">
        <f t="shared" si="18"/>
        <v>0</v>
      </c>
      <c r="BL62" s="228">
        <f t="shared" si="18"/>
        <v>0</v>
      </c>
      <c r="BM62" s="228">
        <f t="shared" si="18"/>
        <v>0</v>
      </c>
      <c r="BN62" s="228">
        <f t="shared" si="18"/>
        <v>0</v>
      </c>
      <c r="BO62" s="228">
        <f t="shared" si="18"/>
        <v>0</v>
      </c>
      <c r="BP62" s="228">
        <f t="shared" si="18"/>
        <v>0</v>
      </c>
      <c r="BQ62" s="228">
        <f t="shared" si="18"/>
        <v>0</v>
      </c>
      <c r="BR62" s="228">
        <f t="shared" si="19"/>
        <v>0</v>
      </c>
      <c r="BS62" s="228">
        <f t="shared" si="19"/>
        <v>0</v>
      </c>
      <c r="BT62" s="228">
        <f t="shared" si="19"/>
        <v>0</v>
      </c>
      <c r="BU62" s="228">
        <f t="shared" si="19"/>
        <v>0</v>
      </c>
      <c r="BV62" s="228">
        <f t="shared" si="19"/>
        <v>0</v>
      </c>
      <c r="BW62" s="228">
        <f t="shared" si="19"/>
        <v>0</v>
      </c>
      <c r="BX62" s="228">
        <f t="shared" si="19"/>
        <v>0</v>
      </c>
      <c r="BY62" s="228">
        <f t="shared" si="19"/>
        <v>0</v>
      </c>
      <c r="BZ62" s="228">
        <f t="shared" si="19"/>
        <v>0</v>
      </c>
    </row>
    <row r="63" spans="1:78" ht="21.75" thickBot="1">
      <c r="A63" s="49"/>
      <c r="B63" s="17" t="s">
        <v>154</v>
      </c>
      <c r="C63" s="221">
        <f>SUM(C56:C62)</f>
        <v>0</v>
      </c>
      <c r="D63" s="221">
        <f>SUM(D56:D62)</f>
        <v>0</v>
      </c>
      <c r="E63" s="221">
        <f>SUM(E56:E62)</f>
        <v>0</v>
      </c>
      <c r="F63" s="221">
        <f>SUM(F56:F62)</f>
        <v>0</v>
      </c>
      <c r="G63" s="151"/>
      <c r="H63" s="151"/>
      <c r="J63" s="192" t="s">
        <v>171</v>
      </c>
      <c r="K63" s="192">
        <f t="shared" si="5"/>
        <v>0</v>
      </c>
      <c r="L63" s="192">
        <f t="shared" si="6"/>
        <v>0</v>
      </c>
      <c r="M63" s="192">
        <f t="shared" si="7"/>
        <v>0</v>
      </c>
      <c r="N63" s="192">
        <f t="shared" si="8"/>
        <v>0</v>
      </c>
      <c r="O63" s="192">
        <f t="shared" si="9"/>
        <v>0</v>
      </c>
      <c r="P63" s="192">
        <f t="shared" si="0"/>
        <v>0</v>
      </c>
      <c r="Q63" s="192">
        <v>15</v>
      </c>
      <c r="R63" s="228">
        <f t="shared" si="1"/>
        <v>0</v>
      </c>
      <c r="S63" s="228" t="str">
        <f>'Estados Proforma'!C162</f>
        <v>Otros</v>
      </c>
      <c r="T63" s="228">
        <f t="shared" si="14"/>
        <v>0</v>
      </c>
      <c r="U63" s="228">
        <f t="shared" si="14"/>
        <v>0</v>
      </c>
      <c r="V63" s="228">
        <f t="shared" si="14"/>
        <v>0</v>
      </c>
      <c r="W63" s="228">
        <f t="shared" si="14"/>
        <v>0</v>
      </c>
      <c r="X63" s="228">
        <f t="shared" si="14"/>
        <v>0</v>
      </c>
      <c r="Y63" s="228">
        <f t="shared" si="14"/>
        <v>0</v>
      </c>
      <c r="Z63" s="228">
        <f t="shared" si="14"/>
        <v>0</v>
      </c>
      <c r="AA63" s="228">
        <f t="shared" si="14"/>
        <v>0</v>
      </c>
      <c r="AB63" s="228">
        <f t="shared" si="14"/>
        <v>0</v>
      </c>
      <c r="AC63" s="228">
        <f t="shared" si="14"/>
        <v>0</v>
      </c>
      <c r="AD63" s="228">
        <f t="shared" si="15"/>
        <v>0</v>
      </c>
      <c r="AE63" s="228">
        <f t="shared" si="15"/>
        <v>0</v>
      </c>
      <c r="AF63" s="228">
        <f t="shared" si="15"/>
        <v>0</v>
      </c>
      <c r="AG63" s="228">
        <f t="shared" si="15"/>
        <v>0</v>
      </c>
      <c r="AH63" s="228">
        <f t="shared" si="15"/>
        <v>0</v>
      </c>
      <c r="AI63" s="228">
        <f t="shared" si="15"/>
        <v>0</v>
      </c>
      <c r="AJ63" s="228">
        <f t="shared" si="15"/>
        <v>0</v>
      </c>
      <c r="AK63" s="228">
        <f t="shared" si="15"/>
        <v>0</v>
      </c>
      <c r="AL63" s="228">
        <f t="shared" si="15"/>
        <v>0</v>
      </c>
      <c r="AM63" s="228">
        <f t="shared" si="15"/>
        <v>0</v>
      </c>
      <c r="AN63" s="228">
        <f t="shared" si="16"/>
        <v>0</v>
      </c>
      <c r="AO63" s="228">
        <f t="shared" si="16"/>
        <v>0</v>
      </c>
      <c r="AP63" s="228">
        <f t="shared" si="16"/>
        <v>0</v>
      </c>
      <c r="AQ63" s="228">
        <f t="shared" si="16"/>
        <v>0</v>
      </c>
      <c r="AR63" s="228">
        <f t="shared" si="16"/>
        <v>0</v>
      </c>
      <c r="AS63" s="228">
        <f t="shared" si="16"/>
        <v>0</v>
      </c>
      <c r="AT63" s="228">
        <f t="shared" si="16"/>
        <v>0</v>
      </c>
      <c r="AU63" s="228">
        <f t="shared" si="16"/>
        <v>0</v>
      </c>
      <c r="AV63" s="228">
        <f t="shared" si="16"/>
        <v>0</v>
      </c>
      <c r="AW63" s="228">
        <f t="shared" si="16"/>
        <v>0</v>
      </c>
      <c r="AX63" s="228">
        <f t="shared" si="17"/>
        <v>0</v>
      </c>
      <c r="AY63" s="228">
        <f t="shared" si="17"/>
        <v>0</v>
      </c>
      <c r="AZ63" s="228">
        <f t="shared" si="17"/>
        <v>0</v>
      </c>
      <c r="BA63" s="228">
        <f t="shared" si="17"/>
        <v>0</v>
      </c>
      <c r="BB63" s="228">
        <f t="shared" si="17"/>
        <v>0</v>
      </c>
      <c r="BC63" s="228">
        <f t="shared" si="17"/>
        <v>0</v>
      </c>
      <c r="BD63" s="228">
        <f t="shared" si="17"/>
        <v>0</v>
      </c>
      <c r="BE63" s="228">
        <f t="shared" si="17"/>
        <v>0</v>
      </c>
      <c r="BF63" s="228">
        <f t="shared" si="17"/>
        <v>0</v>
      </c>
      <c r="BG63" s="228">
        <f t="shared" si="17"/>
        <v>0</v>
      </c>
      <c r="BH63" s="228">
        <f t="shared" si="18"/>
        <v>0</v>
      </c>
      <c r="BI63" s="228">
        <f t="shared" si="18"/>
        <v>0</v>
      </c>
      <c r="BJ63" s="228">
        <f t="shared" si="18"/>
        <v>0</v>
      </c>
      <c r="BK63" s="228">
        <f t="shared" si="18"/>
        <v>0</v>
      </c>
      <c r="BL63" s="228">
        <f t="shared" si="18"/>
        <v>0</v>
      </c>
      <c r="BM63" s="228">
        <f t="shared" si="18"/>
        <v>0</v>
      </c>
      <c r="BN63" s="228">
        <f t="shared" si="18"/>
        <v>0</v>
      </c>
      <c r="BO63" s="228">
        <f t="shared" si="18"/>
        <v>0</v>
      </c>
      <c r="BP63" s="228">
        <f t="shared" si="18"/>
        <v>0</v>
      </c>
      <c r="BQ63" s="228">
        <f t="shared" si="18"/>
        <v>0</v>
      </c>
      <c r="BR63" s="228">
        <f t="shared" si="19"/>
        <v>0</v>
      </c>
      <c r="BS63" s="228">
        <f t="shared" si="19"/>
        <v>0</v>
      </c>
      <c r="BT63" s="228">
        <f t="shared" si="19"/>
        <v>0</v>
      </c>
      <c r="BU63" s="228">
        <f t="shared" si="19"/>
        <v>0</v>
      </c>
      <c r="BV63" s="228">
        <f t="shared" si="19"/>
        <v>0</v>
      </c>
      <c r="BW63" s="228">
        <f t="shared" si="19"/>
        <v>0</v>
      </c>
      <c r="BX63" s="228">
        <f t="shared" si="19"/>
        <v>0</v>
      </c>
      <c r="BY63" s="228">
        <f t="shared" si="19"/>
        <v>0</v>
      </c>
      <c r="BZ63" s="228">
        <f t="shared" si="19"/>
        <v>0</v>
      </c>
    </row>
    <row r="64" spans="1:78">
      <c r="A64" s="350"/>
      <c r="B64" s="350"/>
      <c r="C64" s="350"/>
      <c r="D64" s="350"/>
      <c r="E64" s="350"/>
      <c r="F64" s="350"/>
      <c r="G64" s="350"/>
      <c r="H64" s="153"/>
      <c r="J64" s="192" t="s">
        <v>172</v>
      </c>
      <c r="K64" s="192">
        <f t="shared" si="5"/>
        <v>0</v>
      </c>
      <c r="L64" s="192">
        <f t="shared" si="6"/>
        <v>0</v>
      </c>
      <c r="M64" s="192">
        <f t="shared" si="7"/>
        <v>0</v>
      </c>
      <c r="N64" s="192">
        <f t="shared" si="8"/>
        <v>0</v>
      </c>
      <c r="O64" s="192">
        <f t="shared" si="9"/>
        <v>0</v>
      </c>
      <c r="P64" s="192">
        <f t="shared" si="0"/>
        <v>0</v>
      </c>
      <c r="Q64" s="192">
        <v>16</v>
      </c>
      <c r="R64" s="228">
        <f t="shared" si="1"/>
        <v>0</v>
      </c>
      <c r="S64" s="228"/>
    </row>
    <row r="65" spans="10:19" hidden="1">
      <c r="J65" s="192" t="s">
        <v>173</v>
      </c>
      <c r="K65" s="192">
        <f t="shared" si="5"/>
        <v>0</v>
      </c>
      <c r="L65" s="192">
        <f t="shared" si="6"/>
        <v>0</v>
      </c>
      <c r="M65" s="192">
        <f t="shared" si="7"/>
        <v>0</v>
      </c>
      <c r="N65" s="192">
        <f t="shared" si="8"/>
        <v>0</v>
      </c>
      <c r="O65" s="192">
        <f t="shared" si="9"/>
        <v>0</v>
      </c>
      <c r="P65" s="192">
        <f t="shared" si="0"/>
        <v>0</v>
      </c>
      <c r="Q65" s="192">
        <v>17</v>
      </c>
      <c r="R65" s="228">
        <f t="shared" si="1"/>
        <v>0</v>
      </c>
      <c r="S65" s="228"/>
    </row>
    <row r="66" spans="10:19" hidden="1">
      <c r="J66" s="192" t="s">
        <v>174</v>
      </c>
      <c r="K66" s="192">
        <f t="shared" si="5"/>
        <v>0</v>
      </c>
      <c r="L66" s="192">
        <f t="shared" si="6"/>
        <v>0</v>
      </c>
      <c r="M66" s="192">
        <f t="shared" si="7"/>
        <v>0</v>
      </c>
      <c r="N66" s="192">
        <f t="shared" si="8"/>
        <v>0</v>
      </c>
      <c r="O66" s="192">
        <f t="shared" si="9"/>
        <v>0</v>
      </c>
      <c r="P66" s="192">
        <f t="shared" si="0"/>
        <v>0</v>
      </c>
      <c r="Q66" s="192">
        <v>18</v>
      </c>
      <c r="R66" s="228">
        <f t="shared" si="1"/>
        <v>0</v>
      </c>
      <c r="S66" s="228"/>
    </row>
    <row r="67" spans="10:19" hidden="1">
      <c r="J67" s="192" t="s">
        <v>175</v>
      </c>
      <c r="K67" s="192">
        <f t="shared" si="5"/>
        <v>0</v>
      </c>
      <c r="L67" s="192">
        <f t="shared" si="6"/>
        <v>0</v>
      </c>
      <c r="M67" s="192">
        <f t="shared" si="7"/>
        <v>0</v>
      </c>
      <c r="N67" s="192">
        <f t="shared" si="8"/>
        <v>0</v>
      </c>
      <c r="O67" s="192">
        <f t="shared" si="9"/>
        <v>0</v>
      </c>
      <c r="P67" s="192">
        <f t="shared" si="0"/>
        <v>0</v>
      </c>
      <c r="Q67" s="192">
        <v>19</v>
      </c>
      <c r="R67" s="228">
        <f t="shared" si="1"/>
        <v>0</v>
      </c>
      <c r="S67" s="228"/>
    </row>
    <row r="68" spans="10:19" hidden="1">
      <c r="J68" s="192" t="s">
        <v>176</v>
      </c>
      <c r="K68" s="192">
        <f t="shared" si="5"/>
        <v>0</v>
      </c>
      <c r="L68" s="192">
        <f t="shared" si="6"/>
        <v>0</v>
      </c>
      <c r="M68" s="192">
        <f t="shared" si="7"/>
        <v>0</v>
      </c>
      <c r="N68" s="192">
        <f t="shared" si="8"/>
        <v>0</v>
      </c>
      <c r="O68" s="192">
        <f t="shared" si="9"/>
        <v>0</v>
      </c>
      <c r="P68" s="192">
        <f t="shared" si="0"/>
        <v>0</v>
      </c>
      <c r="Q68" s="192">
        <v>20</v>
      </c>
      <c r="R68" s="228">
        <f t="shared" si="1"/>
        <v>0</v>
      </c>
      <c r="S68" s="228"/>
    </row>
    <row r="69" spans="10:19" ht="25.5" hidden="1" customHeight="1">
      <c r="J69" s="192" t="s">
        <v>177</v>
      </c>
      <c r="K69" s="192">
        <f t="shared" si="5"/>
        <v>0</v>
      </c>
      <c r="L69" s="192">
        <f t="shared" si="6"/>
        <v>0</v>
      </c>
      <c r="M69" s="192">
        <f t="shared" si="7"/>
        <v>0</v>
      </c>
      <c r="N69" s="192">
        <f t="shared" si="8"/>
        <v>0</v>
      </c>
      <c r="O69" s="192">
        <f t="shared" si="9"/>
        <v>0</v>
      </c>
      <c r="P69" s="192">
        <f t="shared" si="0"/>
        <v>0</v>
      </c>
      <c r="Q69" s="192">
        <v>21</v>
      </c>
      <c r="R69" s="228">
        <f t="shared" si="1"/>
        <v>0</v>
      </c>
      <c r="S69" s="228"/>
    </row>
    <row r="70" spans="10:19" hidden="1">
      <c r="J70" s="192" t="s">
        <v>178</v>
      </c>
      <c r="K70" s="192">
        <f t="shared" si="5"/>
        <v>0</v>
      </c>
      <c r="L70" s="192">
        <f t="shared" si="6"/>
        <v>0</v>
      </c>
      <c r="M70" s="192">
        <f t="shared" si="7"/>
        <v>0</v>
      </c>
      <c r="N70" s="192">
        <f t="shared" si="8"/>
        <v>0</v>
      </c>
      <c r="O70" s="192">
        <f t="shared" si="9"/>
        <v>0</v>
      </c>
      <c r="P70" s="192">
        <f t="shared" si="0"/>
        <v>0</v>
      </c>
      <c r="Q70" s="192">
        <v>22</v>
      </c>
      <c r="R70" s="228">
        <f t="shared" si="1"/>
        <v>0</v>
      </c>
      <c r="S70" s="228"/>
    </row>
    <row r="71" spans="10:19" hidden="1">
      <c r="J71" s="192" t="s">
        <v>179</v>
      </c>
      <c r="K71" s="192">
        <f t="shared" si="5"/>
        <v>0</v>
      </c>
      <c r="L71" s="192">
        <f t="shared" si="6"/>
        <v>0</v>
      </c>
      <c r="M71" s="192">
        <f t="shared" si="7"/>
        <v>1</v>
      </c>
      <c r="N71" s="192">
        <f t="shared" si="8"/>
        <v>0</v>
      </c>
      <c r="O71" s="192">
        <f t="shared" si="9"/>
        <v>0</v>
      </c>
      <c r="P71" s="192">
        <f t="shared" si="0"/>
        <v>0</v>
      </c>
      <c r="Q71" s="192">
        <v>23</v>
      </c>
      <c r="R71" s="228">
        <f t="shared" si="1"/>
        <v>0</v>
      </c>
      <c r="S71" s="228"/>
    </row>
    <row r="72" spans="10:19" hidden="1">
      <c r="J72" s="192" t="s">
        <v>180</v>
      </c>
      <c r="K72" s="192">
        <f t="shared" si="5"/>
        <v>0</v>
      </c>
      <c r="L72" s="192">
        <f t="shared" si="6"/>
        <v>0</v>
      </c>
      <c r="M72" s="192">
        <f t="shared" si="7"/>
        <v>0</v>
      </c>
      <c r="N72" s="192">
        <f t="shared" si="8"/>
        <v>0</v>
      </c>
      <c r="O72" s="192">
        <f t="shared" si="9"/>
        <v>0</v>
      </c>
      <c r="P72" s="192">
        <f t="shared" si="0"/>
        <v>0</v>
      </c>
      <c r="Q72" s="192">
        <v>24</v>
      </c>
      <c r="R72" s="228">
        <f t="shared" si="1"/>
        <v>0</v>
      </c>
      <c r="S72" s="228"/>
    </row>
    <row r="73" spans="10:19" hidden="1">
      <c r="J73" s="192" t="s">
        <v>181</v>
      </c>
      <c r="K73" s="192">
        <f t="shared" si="5"/>
        <v>0</v>
      </c>
      <c r="L73" s="192">
        <f t="shared" si="6"/>
        <v>0</v>
      </c>
      <c r="M73" s="192">
        <f t="shared" si="7"/>
        <v>0</v>
      </c>
      <c r="N73" s="192">
        <f t="shared" si="8"/>
        <v>0</v>
      </c>
      <c r="O73" s="192">
        <f t="shared" si="9"/>
        <v>0</v>
      </c>
      <c r="P73" s="192">
        <f t="shared" si="0"/>
        <v>0</v>
      </c>
      <c r="Q73" s="192">
        <v>25</v>
      </c>
      <c r="R73" s="228">
        <f t="shared" si="1"/>
        <v>0</v>
      </c>
      <c r="S73" s="228"/>
    </row>
    <row r="74" spans="10:19" hidden="1">
      <c r="J74" s="192" t="s">
        <v>182</v>
      </c>
      <c r="K74" s="192">
        <f t="shared" si="5"/>
        <v>0</v>
      </c>
      <c r="L74" s="192">
        <f t="shared" si="6"/>
        <v>0</v>
      </c>
      <c r="M74" s="192">
        <f t="shared" si="7"/>
        <v>0</v>
      </c>
      <c r="N74" s="192">
        <f t="shared" si="8"/>
        <v>0</v>
      </c>
      <c r="O74" s="192">
        <f t="shared" si="9"/>
        <v>0</v>
      </c>
      <c r="P74" s="192">
        <f t="shared" si="0"/>
        <v>0</v>
      </c>
      <c r="Q74" s="192">
        <v>26</v>
      </c>
      <c r="R74" s="228">
        <f t="shared" si="1"/>
        <v>0</v>
      </c>
      <c r="S74" s="228"/>
    </row>
    <row r="75" spans="10:19" hidden="1">
      <c r="J75" s="192" t="s">
        <v>183</v>
      </c>
      <c r="K75" s="192">
        <f t="shared" si="5"/>
        <v>0</v>
      </c>
      <c r="L75" s="192">
        <f t="shared" si="6"/>
        <v>0</v>
      </c>
      <c r="M75" s="192">
        <f t="shared" si="7"/>
        <v>0</v>
      </c>
      <c r="N75" s="192">
        <f t="shared" si="8"/>
        <v>0</v>
      </c>
      <c r="O75" s="192">
        <f t="shared" si="9"/>
        <v>0</v>
      </c>
      <c r="P75" s="192">
        <f t="shared" si="0"/>
        <v>0</v>
      </c>
      <c r="Q75" s="192">
        <v>27</v>
      </c>
      <c r="R75" s="228">
        <f t="shared" si="1"/>
        <v>0</v>
      </c>
      <c r="S75" s="228"/>
    </row>
    <row r="76" spans="10:19" hidden="1">
      <c r="J76" s="192" t="s">
        <v>184</v>
      </c>
      <c r="K76" s="192">
        <f t="shared" si="5"/>
        <v>0</v>
      </c>
      <c r="L76" s="192">
        <f t="shared" si="6"/>
        <v>0</v>
      </c>
      <c r="M76" s="192">
        <f t="shared" si="7"/>
        <v>0</v>
      </c>
      <c r="N76" s="192">
        <f t="shared" si="8"/>
        <v>0</v>
      </c>
      <c r="O76" s="192">
        <f t="shared" si="9"/>
        <v>0</v>
      </c>
      <c r="P76" s="192">
        <f t="shared" si="0"/>
        <v>0</v>
      </c>
      <c r="Q76" s="192">
        <v>28</v>
      </c>
      <c r="R76" s="228">
        <f t="shared" si="1"/>
        <v>0</v>
      </c>
      <c r="S76" s="228"/>
    </row>
    <row r="77" spans="10:19" hidden="1">
      <c r="J77" s="192" t="s">
        <v>185</v>
      </c>
      <c r="K77" s="192">
        <f t="shared" si="5"/>
        <v>0</v>
      </c>
      <c r="L77" s="192">
        <f t="shared" si="6"/>
        <v>0</v>
      </c>
      <c r="M77" s="192">
        <f t="shared" si="7"/>
        <v>0</v>
      </c>
      <c r="N77" s="192">
        <f t="shared" si="8"/>
        <v>0</v>
      </c>
      <c r="O77" s="192">
        <f t="shared" si="9"/>
        <v>0</v>
      </c>
      <c r="P77" s="192">
        <f t="shared" si="0"/>
        <v>0</v>
      </c>
      <c r="Q77" s="192">
        <v>29</v>
      </c>
      <c r="R77" s="228">
        <f t="shared" si="1"/>
        <v>0</v>
      </c>
      <c r="S77" s="228"/>
    </row>
    <row r="78" spans="10:19" hidden="1">
      <c r="J78" s="192" t="s">
        <v>186</v>
      </c>
      <c r="K78" s="192">
        <f t="shared" si="5"/>
        <v>0</v>
      </c>
      <c r="L78" s="192">
        <f t="shared" si="6"/>
        <v>0</v>
      </c>
      <c r="M78" s="192">
        <f t="shared" si="7"/>
        <v>0</v>
      </c>
      <c r="N78" s="192">
        <f t="shared" si="8"/>
        <v>0</v>
      </c>
      <c r="O78" s="192">
        <f t="shared" si="9"/>
        <v>0</v>
      </c>
      <c r="P78" s="192">
        <f t="shared" si="0"/>
        <v>0</v>
      </c>
      <c r="Q78" s="192">
        <v>30</v>
      </c>
      <c r="R78" s="228">
        <f t="shared" si="1"/>
        <v>0</v>
      </c>
      <c r="S78" s="228"/>
    </row>
    <row r="79" spans="10:19" hidden="1">
      <c r="J79" s="192" t="s">
        <v>187</v>
      </c>
      <c r="K79" s="192">
        <f t="shared" si="5"/>
        <v>0</v>
      </c>
      <c r="L79" s="192">
        <f t="shared" si="6"/>
        <v>0</v>
      </c>
      <c r="M79" s="192">
        <f t="shared" si="7"/>
        <v>0</v>
      </c>
      <c r="N79" s="192">
        <f t="shared" si="8"/>
        <v>0</v>
      </c>
      <c r="O79" s="192">
        <f t="shared" si="9"/>
        <v>0</v>
      </c>
      <c r="P79" s="192">
        <f t="shared" si="0"/>
        <v>0</v>
      </c>
      <c r="Q79" s="192">
        <v>31</v>
      </c>
      <c r="R79" s="228">
        <f t="shared" si="1"/>
        <v>0</v>
      </c>
      <c r="S79" s="228"/>
    </row>
    <row r="80" spans="10:19" hidden="1">
      <c r="J80" s="192" t="s">
        <v>188</v>
      </c>
      <c r="K80" s="192">
        <f t="shared" si="5"/>
        <v>0</v>
      </c>
      <c r="L80" s="192">
        <f t="shared" si="6"/>
        <v>0</v>
      </c>
      <c r="M80" s="192">
        <f t="shared" si="7"/>
        <v>0</v>
      </c>
      <c r="N80" s="192">
        <f t="shared" si="8"/>
        <v>0</v>
      </c>
      <c r="O80" s="192">
        <f t="shared" si="9"/>
        <v>0</v>
      </c>
      <c r="P80" s="192">
        <f t="shared" si="0"/>
        <v>0</v>
      </c>
      <c r="Q80" s="192">
        <v>32</v>
      </c>
      <c r="R80" s="228">
        <f t="shared" si="1"/>
        <v>0</v>
      </c>
      <c r="S80" s="228"/>
    </row>
    <row r="81" spans="10:19" hidden="1">
      <c r="J81" s="192" t="s">
        <v>189</v>
      </c>
      <c r="K81" s="192">
        <f t="shared" si="5"/>
        <v>0</v>
      </c>
      <c r="L81" s="192">
        <f t="shared" si="6"/>
        <v>0</v>
      </c>
      <c r="M81" s="192">
        <f t="shared" si="7"/>
        <v>0</v>
      </c>
      <c r="N81" s="192">
        <f t="shared" si="8"/>
        <v>0</v>
      </c>
      <c r="O81" s="192">
        <f t="shared" si="9"/>
        <v>0</v>
      </c>
      <c r="P81" s="192">
        <f t="shared" si="0"/>
        <v>0</v>
      </c>
      <c r="Q81" s="192">
        <v>33</v>
      </c>
      <c r="R81" s="228">
        <f t="shared" ref="R81:R107" si="20">$D$52*K81+$E$52*L81+$F$52*M81+$D$63*N81+$E$63*O81+$F$63*P81</f>
        <v>0</v>
      </c>
      <c r="S81" s="228"/>
    </row>
    <row r="82" spans="10:19" hidden="1">
      <c r="J82" s="192" t="s">
        <v>190</v>
      </c>
      <c r="K82" s="192">
        <f t="shared" si="5"/>
        <v>0</v>
      </c>
      <c r="L82" s="192">
        <f t="shared" si="6"/>
        <v>0</v>
      </c>
      <c r="M82" s="192">
        <f t="shared" si="7"/>
        <v>0</v>
      </c>
      <c r="N82" s="192">
        <f t="shared" si="8"/>
        <v>0</v>
      </c>
      <c r="O82" s="192">
        <f t="shared" si="9"/>
        <v>0</v>
      </c>
      <c r="P82" s="192">
        <f t="shared" si="0"/>
        <v>0</v>
      </c>
      <c r="Q82" s="192">
        <v>34</v>
      </c>
      <c r="R82" s="228">
        <f t="shared" si="20"/>
        <v>0</v>
      </c>
      <c r="S82" s="228"/>
    </row>
    <row r="83" spans="10:19" hidden="1">
      <c r="J83" s="192" t="s">
        <v>191</v>
      </c>
      <c r="K83" s="192">
        <f t="shared" si="5"/>
        <v>0</v>
      </c>
      <c r="L83" s="192">
        <f t="shared" si="6"/>
        <v>0</v>
      </c>
      <c r="M83" s="192">
        <f t="shared" si="7"/>
        <v>0</v>
      </c>
      <c r="N83" s="192">
        <f t="shared" si="8"/>
        <v>0</v>
      </c>
      <c r="O83" s="192">
        <f t="shared" si="9"/>
        <v>0</v>
      </c>
      <c r="P83" s="192">
        <f t="shared" si="0"/>
        <v>0</v>
      </c>
      <c r="Q83" s="192">
        <v>35</v>
      </c>
      <c r="R83" s="228">
        <f t="shared" si="20"/>
        <v>0</v>
      </c>
      <c r="S83" s="228"/>
    </row>
    <row r="84" spans="10:19" hidden="1">
      <c r="J84" s="192" t="s">
        <v>316</v>
      </c>
      <c r="K84" s="192">
        <f>IF($I$49=Q84,1,0)</f>
        <v>0</v>
      </c>
      <c r="L84" s="192">
        <f>IF($I$50=Q84,1,0)</f>
        <v>0</v>
      </c>
      <c r="M84" s="192">
        <f>IF($I$51=Q84,1,0)</f>
        <v>0</v>
      </c>
      <c r="N84" s="192">
        <f>IF($I$52=Q84,1,0)</f>
        <v>0</v>
      </c>
      <c r="O84" s="192">
        <f>IF($I$53=Q84,1,0)</f>
        <v>0</v>
      </c>
      <c r="P84" s="192">
        <f t="shared" si="0"/>
        <v>0</v>
      </c>
      <c r="Q84" s="192">
        <v>36</v>
      </c>
      <c r="R84" s="228">
        <f t="shared" si="20"/>
        <v>0</v>
      </c>
      <c r="S84" s="228"/>
    </row>
    <row r="85" spans="10:19" hidden="1">
      <c r="J85" s="192" t="s">
        <v>317</v>
      </c>
      <c r="K85" s="192">
        <f>IF($I$49=Q85,1,0)</f>
        <v>0</v>
      </c>
      <c r="L85" s="192">
        <f>IF($I$50=Q85,1,0)</f>
        <v>0</v>
      </c>
      <c r="M85" s="192">
        <f>IF($I$51=Q85,1,0)</f>
        <v>0</v>
      </c>
      <c r="N85" s="192">
        <f>IF($I$52=Q85,1,0)</f>
        <v>0</v>
      </c>
      <c r="O85" s="192">
        <f>IF($I$53=Q85,1,0)</f>
        <v>0</v>
      </c>
      <c r="P85" s="192">
        <f t="shared" si="0"/>
        <v>0</v>
      </c>
      <c r="Q85" s="192">
        <v>37</v>
      </c>
      <c r="R85" s="228">
        <f t="shared" si="20"/>
        <v>0</v>
      </c>
      <c r="S85" s="228"/>
    </row>
    <row r="86" spans="10:19" hidden="1">
      <c r="J86" s="192" t="s">
        <v>318</v>
      </c>
      <c r="K86" s="192">
        <f>IF($I$49=Q86,1,0)</f>
        <v>0</v>
      </c>
      <c r="L86" s="192">
        <f>IF($I$50=Q86,1,0)</f>
        <v>0</v>
      </c>
      <c r="M86" s="192">
        <f>IF($I$51=Q86,1,0)</f>
        <v>0</v>
      </c>
      <c r="N86" s="192">
        <f>IF($I$52=Q86,1,0)</f>
        <v>0</v>
      </c>
      <c r="O86" s="192">
        <f>IF($I$53=Q86,1,0)</f>
        <v>0</v>
      </c>
      <c r="P86" s="192">
        <f t="shared" si="0"/>
        <v>0</v>
      </c>
      <c r="Q86" s="192">
        <v>38</v>
      </c>
      <c r="R86" s="228">
        <f t="shared" si="20"/>
        <v>0</v>
      </c>
      <c r="S86" s="228"/>
    </row>
    <row r="87" spans="10:19" hidden="1">
      <c r="J87" s="192" t="s">
        <v>319</v>
      </c>
      <c r="K87" s="192">
        <f>IF($I$49=Q87,1,0)</f>
        <v>0</v>
      </c>
      <c r="L87" s="192">
        <f>IF($I$50=Q87,1,0)</f>
        <v>0</v>
      </c>
      <c r="M87" s="192">
        <f>IF($I$51=Q87,1,0)</f>
        <v>0</v>
      </c>
      <c r="N87" s="192">
        <f>IF($I$52=Q87,1,0)</f>
        <v>0</v>
      </c>
      <c r="O87" s="192">
        <f>IF($I$53=Q87,1,0)</f>
        <v>0</v>
      </c>
      <c r="P87" s="192">
        <f t="shared" si="0"/>
        <v>0</v>
      </c>
      <c r="Q87" s="192">
        <v>39</v>
      </c>
      <c r="R87" s="228">
        <f t="shared" si="20"/>
        <v>0</v>
      </c>
      <c r="S87" s="228"/>
    </row>
    <row r="88" spans="10:19" hidden="1">
      <c r="J88" s="192" t="s">
        <v>320</v>
      </c>
      <c r="K88" s="192">
        <f>IF($I$49=Q88,1,0)</f>
        <v>0</v>
      </c>
      <c r="L88" s="192">
        <f>IF($I$50=Q88,1,0)</f>
        <v>0</v>
      </c>
      <c r="M88" s="192">
        <f>IF($I$51=Q88,1,0)</f>
        <v>0</v>
      </c>
      <c r="N88" s="192">
        <f>IF($I$52=Q88,1,0)</f>
        <v>0</v>
      </c>
      <c r="O88" s="192">
        <f>IF($I$53=Q88,1,0)</f>
        <v>0</v>
      </c>
      <c r="P88" s="192">
        <f t="shared" si="0"/>
        <v>0</v>
      </c>
      <c r="Q88" s="192">
        <v>40</v>
      </c>
      <c r="R88" s="228">
        <f t="shared" si="20"/>
        <v>0</v>
      </c>
      <c r="S88" s="228"/>
    </row>
    <row r="89" spans="10:19" hidden="1">
      <c r="J89" s="192" t="s">
        <v>321</v>
      </c>
      <c r="K89" s="192">
        <f t="shared" ref="K89:K107" si="21">IF($I$49=Q89,1,0)</f>
        <v>0</v>
      </c>
      <c r="L89" s="192">
        <f t="shared" ref="L89:L107" si="22">IF($I$50=Q89,1,0)</f>
        <v>0</v>
      </c>
      <c r="M89" s="192">
        <f t="shared" ref="M89:M107" si="23">IF($I$51=Q89,1,0)</f>
        <v>0</v>
      </c>
      <c r="N89" s="192">
        <f t="shared" ref="N89:N107" si="24">IF($I$52=Q89,1,0)</f>
        <v>0</v>
      </c>
      <c r="O89" s="192">
        <f t="shared" ref="O89:O107" si="25">IF($I$53=Q89,1,0)</f>
        <v>0</v>
      </c>
      <c r="P89" s="192">
        <f t="shared" ref="P89:P107" si="26">IF($I$54=Q89,1,0)</f>
        <v>0</v>
      </c>
      <c r="Q89" s="192">
        <v>41</v>
      </c>
      <c r="R89" s="228">
        <f t="shared" si="20"/>
        <v>0</v>
      </c>
      <c r="S89" s="228"/>
    </row>
    <row r="90" spans="10:19" hidden="1">
      <c r="J90" s="192" t="s">
        <v>322</v>
      </c>
      <c r="K90" s="192">
        <f t="shared" si="21"/>
        <v>0</v>
      </c>
      <c r="L90" s="192">
        <f t="shared" si="22"/>
        <v>0</v>
      </c>
      <c r="M90" s="192">
        <f t="shared" si="23"/>
        <v>0</v>
      </c>
      <c r="N90" s="192">
        <f t="shared" si="24"/>
        <v>0</v>
      </c>
      <c r="O90" s="192">
        <f t="shared" si="25"/>
        <v>0</v>
      </c>
      <c r="P90" s="192">
        <f t="shared" si="26"/>
        <v>0</v>
      </c>
      <c r="Q90" s="192">
        <v>42</v>
      </c>
      <c r="R90" s="228">
        <f t="shared" si="20"/>
        <v>0</v>
      </c>
      <c r="S90" s="228"/>
    </row>
    <row r="91" spans="10:19" hidden="1">
      <c r="J91" s="192" t="s">
        <v>323</v>
      </c>
      <c r="K91" s="192">
        <f t="shared" si="21"/>
        <v>0</v>
      </c>
      <c r="L91" s="192">
        <f t="shared" si="22"/>
        <v>0</v>
      </c>
      <c r="M91" s="192">
        <f t="shared" si="23"/>
        <v>0</v>
      </c>
      <c r="N91" s="192">
        <f t="shared" si="24"/>
        <v>0</v>
      </c>
      <c r="O91" s="192">
        <f t="shared" si="25"/>
        <v>0</v>
      </c>
      <c r="P91" s="192">
        <f t="shared" si="26"/>
        <v>0</v>
      </c>
      <c r="Q91" s="192">
        <v>43</v>
      </c>
      <c r="R91" s="228">
        <f t="shared" si="20"/>
        <v>0</v>
      </c>
      <c r="S91" s="228"/>
    </row>
    <row r="92" spans="10:19" hidden="1">
      <c r="J92" s="192" t="s">
        <v>324</v>
      </c>
      <c r="K92" s="192">
        <f t="shared" si="21"/>
        <v>0</v>
      </c>
      <c r="L92" s="192">
        <f t="shared" si="22"/>
        <v>0</v>
      </c>
      <c r="M92" s="192">
        <f t="shared" si="23"/>
        <v>0</v>
      </c>
      <c r="N92" s="192">
        <f t="shared" si="24"/>
        <v>0</v>
      </c>
      <c r="O92" s="192">
        <f t="shared" si="25"/>
        <v>0</v>
      </c>
      <c r="P92" s="192">
        <f t="shared" si="26"/>
        <v>0</v>
      </c>
      <c r="Q92" s="192">
        <v>44</v>
      </c>
      <c r="R92" s="228">
        <f t="shared" si="20"/>
        <v>0</v>
      </c>
      <c r="S92" s="228"/>
    </row>
    <row r="93" spans="10:19" hidden="1">
      <c r="J93" s="192" t="s">
        <v>325</v>
      </c>
      <c r="K93" s="192">
        <f t="shared" si="21"/>
        <v>0</v>
      </c>
      <c r="L93" s="192">
        <f t="shared" si="22"/>
        <v>0</v>
      </c>
      <c r="M93" s="192">
        <f t="shared" si="23"/>
        <v>0</v>
      </c>
      <c r="N93" s="192">
        <f t="shared" si="24"/>
        <v>0</v>
      </c>
      <c r="O93" s="192">
        <f t="shared" si="25"/>
        <v>0</v>
      </c>
      <c r="P93" s="192">
        <f t="shared" si="26"/>
        <v>0</v>
      </c>
      <c r="Q93" s="192">
        <v>45</v>
      </c>
      <c r="R93" s="228">
        <f t="shared" si="20"/>
        <v>0</v>
      </c>
      <c r="S93" s="228"/>
    </row>
    <row r="94" spans="10:19" hidden="1">
      <c r="J94" s="192" t="s">
        <v>326</v>
      </c>
      <c r="K94" s="192">
        <f t="shared" si="21"/>
        <v>0</v>
      </c>
      <c r="L94" s="192">
        <f t="shared" si="22"/>
        <v>0</v>
      </c>
      <c r="M94" s="192">
        <f t="shared" si="23"/>
        <v>0</v>
      </c>
      <c r="N94" s="192">
        <f t="shared" si="24"/>
        <v>0</v>
      </c>
      <c r="O94" s="192">
        <f t="shared" si="25"/>
        <v>0</v>
      </c>
      <c r="P94" s="192">
        <f t="shared" si="26"/>
        <v>0</v>
      </c>
      <c r="Q94" s="192">
        <v>46</v>
      </c>
      <c r="R94" s="228">
        <f t="shared" si="20"/>
        <v>0</v>
      </c>
      <c r="S94" s="228"/>
    </row>
    <row r="95" spans="10:19" hidden="1">
      <c r="J95" s="192" t="s">
        <v>327</v>
      </c>
      <c r="K95" s="192">
        <f t="shared" si="21"/>
        <v>0</v>
      </c>
      <c r="L95" s="192">
        <f t="shared" si="22"/>
        <v>0</v>
      </c>
      <c r="M95" s="192">
        <f t="shared" si="23"/>
        <v>0</v>
      </c>
      <c r="N95" s="192">
        <f t="shared" si="24"/>
        <v>0</v>
      </c>
      <c r="O95" s="192">
        <f t="shared" si="25"/>
        <v>0</v>
      </c>
      <c r="P95" s="192">
        <f t="shared" si="26"/>
        <v>0</v>
      </c>
      <c r="Q95" s="192">
        <v>47</v>
      </c>
      <c r="R95" s="228">
        <f t="shared" si="20"/>
        <v>0</v>
      </c>
      <c r="S95" s="228"/>
    </row>
    <row r="96" spans="10:19" hidden="1">
      <c r="J96" s="192" t="s">
        <v>328</v>
      </c>
      <c r="K96" s="192">
        <f t="shared" si="21"/>
        <v>0</v>
      </c>
      <c r="L96" s="192">
        <f t="shared" si="22"/>
        <v>0</v>
      </c>
      <c r="M96" s="192">
        <f t="shared" si="23"/>
        <v>0</v>
      </c>
      <c r="N96" s="192">
        <f t="shared" si="24"/>
        <v>0</v>
      </c>
      <c r="O96" s="192">
        <f t="shared" si="25"/>
        <v>0</v>
      </c>
      <c r="P96" s="192">
        <f t="shared" si="26"/>
        <v>0</v>
      </c>
      <c r="Q96" s="192">
        <v>48</v>
      </c>
      <c r="R96" s="228">
        <f t="shared" si="20"/>
        <v>0</v>
      </c>
      <c r="S96" s="228"/>
    </row>
    <row r="97" spans="10:19" hidden="1">
      <c r="J97" s="192" t="s">
        <v>329</v>
      </c>
      <c r="K97" s="192">
        <f t="shared" si="21"/>
        <v>0</v>
      </c>
      <c r="L97" s="192">
        <f t="shared" si="22"/>
        <v>0</v>
      </c>
      <c r="M97" s="192">
        <f t="shared" si="23"/>
        <v>0</v>
      </c>
      <c r="N97" s="192">
        <f t="shared" si="24"/>
        <v>0</v>
      </c>
      <c r="O97" s="192">
        <f t="shared" si="25"/>
        <v>0</v>
      </c>
      <c r="P97" s="192">
        <f t="shared" si="26"/>
        <v>0</v>
      </c>
      <c r="Q97" s="192">
        <v>49</v>
      </c>
      <c r="R97" s="228">
        <f t="shared" si="20"/>
        <v>0</v>
      </c>
      <c r="S97" s="228"/>
    </row>
    <row r="98" spans="10:19" hidden="1">
      <c r="J98" s="192" t="s">
        <v>330</v>
      </c>
      <c r="K98" s="192">
        <f t="shared" si="21"/>
        <v>0</v>
      </c>
      <c r="L98" s="192">
        <f t="shared" si="22"/>
        <v>0</v>
      </c>
      <c r="M98" s="192">
        <f t="shared" si="23"/>
        <v>0</v>
      </c>
      <c r="N98" s="192">
        <f t="shared" si="24"/>
        <v>0</v>
      </c>
      <c r="O98" s="192">
        <f t="shared" si="25"/>
        <v>0</v>
      </c>
      <c r="P98" s="192">
        <f t="shared" si="26"/>
        <v>0</v>
      </c>
      <c r="Q98" s="192">
        <v>50</v>
      </c>
      <c r="R98" s="228">
        <f t="shared" si="20"/>
        <v>0</v>
      </c>
      <c r="S98" s="228"/>
    </row>
    <row r="99" spans="10:19" hidden="1">
      <c r="J99" s="192" t="s">
        <v>331</v>
      </c>
      <c r="K99" s="192">
        <f t="shared" si="21"/>
        <v>0</v>
      </c>
      <c r="L99" s="192">
        <f t="shared" si="22"/>
        <v>0</v>
      </c>
      <c r="M99" s="192">
        <f t="shared" si="23"/>
        <v>0</v>
      </c>
      <c r="N99" s="192">
        <f t="shared" si="24"/>
        <v>0</v>
      </c>
      <c r="O99" s="192">
        <f t="shared" si="25"/>
        <v>0</v>
      </c>
      <c r="P99" s="192">
        <f t="shared" si="26"/>
        <v>0</v>
      </c>
      <c r="Q99" s="192">
        <v>51</v>
      </c>
      <c r="R99" s="228">
        <f t="shared" si="20"/>
        <v>0</v>
      </c>
      <c r="S99" s="228"/>
    </row>
    <row r="100" spans="10:19" hidden="1">
      <c r="J100" s="192" t="s">
        <v>332</v>
      </c>
      <c r="K100" s="192">
        <f t="shared" si="21"/>
        <v>0</v>
      </c>
      <c r="L100" s="192">
        <f t="shared" si="22"/>
        <v>0</v>
      </c>
      <c r="M100" s="192">
        <f t="shared" si="23"/>
        <v>0</v>
      </c>
      <c r="N100" s="192">
        <f t="shared" si="24"/>
        <v>0</v>
      </c>
      <c r="O100" s="192">
        <f t="shared" si="25"/>
        <v>0</v>
      </c>
      <c r="P100" s="192">
        <f t="shared" si="26"/>
        <v>0</v>
      </c>
      <c r="Q100" s="192">
        <v>52</v>
      </c>
      <c r="R100" s="228">
        <f t="shared" si="20"/>
        <v>0</v>
      </c>
      <c r="S100" s="228"/>
    </row>
    <row r="101" spans="10:19" hidden="1">
      <c r="J101" s="192" t="s">
        <v>333</v>
      </c>
      <c r="K101" s="192">
        <f t="shared" si="21"/>
        <v>0</v>
      </c>
      <c r="L101" s="192">
        <f t="shared" si="22"/>
        <v>0</v>
      </c>
      <c r="M101" s="192">
        <f t="shared" si="23"/>
        <v>0</v>
      </c>
      <c r="N101" s="192">
        <f t="shared" si="24"/>
        <v>0</v>
      </c>
      <c r="O101" s="192">
        <f t="shared" si="25"/>
        <v>0</v>
      </c>
      <c r="P101" s="192">
        <f t="shared" si="26"/>
        <v>0</v>
      </c>
      <c r="Q101" s="192">
        <v>53</v>
      </c>
      <c r="R101" s="228">
        <f t="shared" si="20"/>
        <v>0</v>
      </c>
      <c r="S101" s="228"/>
    </row>
    <row r="102" spans="10:19" hidden="1">
      <c r="J102" s="192" t="s">
        <v>334</v>
      </c>
      <c r="K102" s="192">
        <f t="shared" si="21"/>
        <v>0</v>
      </c>
      <c r="L102" s="192">
        <f t="shared" si="22"/>
        <v>0</v>
      </c>
      <c r="M102" s="192">
        <f t="shared" si="23"/>
        <v>0</v>
      </c>
      <c r="N102" s="192">
        <f t="shared" si="24"/>
        <v>0</v>
      </c>
      <c r="O102" s="192">
        <f t="shared" si="25"/>
        <v>0</v>
      </c>
      <c r="P102" s="192">
        <f t="shared" si="26"/>
        <v>0</v>
      </c>
      <c r="Q102" s="192">
        <v>54</v>
      </c>
      <c r="R102" s="228">
        <f t="shared" si="20"/>
        <v>0</v>
      </c>
      <c r="S102" s="228"/>
    </row>
    <row r="103" spans="10:19" hidden="1">
      <c r="J103" s="192" t="s">
        <v>335</v>
      </c>
      <c r="K103" s="192">
        <f t="shared" si="21"/>
        <v>0</v>
      </c>
      <c r="L103" s="192">
        <f t="shared" si="22"/>
        <v>0</v>
      </c>
      <c r="M103" s="192">
        <f t="shared" si="23"/>
        <v>0</v>
      </c>
      <c r="N103" s="192">
        <f t="shared" si="24"/>
        <v>0</v>
      </c>
      <c r="O103" s="192">
        <f t="shared" si="25"/>
        <v>0</v>
      </c>
      <c r="P103" s="192">
        <f t="shared" si="26"/>
        <v>0</v>
      </c>
      <c r="Q103" s="192">
        <v>55</v>
      </c>
      <c r="R103" s="228">
        <f t="shared" si="20"/>
        <v>0</v>
      </c>
      <c r="S103" s="228"/>
    </row>
    <row r="104" spans="10:19" hidden="1">
      <c r="J104" s="192" t="s">
        <v>336</v>
      </c>
      <c r="K104" s="192">
        <f t="shared" si="21"/>
        <v>0</v>
      </c>
      <c r="L104" s="192">
        <f t="shared" si="22"/>
        <v>0</v>
      </c>
      <c r="M104" s="192">
        <f t="shared" si="23"/>
        <v>0</v>
      </c>
      <c r="N104" s="192">
        <f t="shared" si="24"/>
        <v>0</v>
      </c>
      <c r="O104" s="192">
        <f t="shared" si="25"/>
        <v>0</v>
      </c>
      <c r="P104" s="192">
        <f t="shared" si="26"/>
        <v>0</v>
      </c>
      <c r="Q104" s="192">
        <v>56</v>
      </c>
      <c r="R104" s="228">
        <f t="shared" si="20"/>
        <v>0</v>
      </c>
      <c r="S104" s="228"/>
    </row>
    <row r="105" spans="10:19" hidden="1">
      <c r="J105" s="192" t="s">
        <v>337</v>
      </c>
      <c r="K105" s="192">
        <f t="shared" si="21"/>
        <v>0</v>
      </c>
      <c r="L105" s="192">
        <f t="shared" si="22"/>
        <v>0</v>
      </c>
      <c r="M105" s="192">
        <f t="shared" si="23"/>
        <v>0</v>
      </c>
      <c r="N105" s="192">
        <f t="shared" si="24"/>
        <v>0</v>
      </c>
      <c r="O105" s="192">
        <f t="shared" si="25"/>
        <v>0</v>
      </c>
      <c r="P105" s="192">
        <f t="shared" si="26"/>
        <v>0</v>
      </c>
      <c r="Q105" s="192">
        <v>57</v>
      </c>
      <c r="R105" s="228">
        <f t="shared" si="20"/>
        <v>0</v>
      </c>
      <c r="S105" s="228"/>
    </row>
    <row r="106" spans="10:19" hidden="1">
      <c r="J106" s="192" t="s">
        <v>338</v>
      </c>
      <c r="K106" s="192">
        <f t="shared" si="21"/>
        <v>0</v>
      </c>
      <c r="L106" s="192">
        <f t="shared" si="22"/>
        <v>0</v>
      </c>
      <c r="M106" s="192">
        <f t="shared" si="23"/>
        <v>0</v>
      </c>
      <c r="N106" s="192">
        <f t="shared" si="24"/>
        <v>0</v>
      </c>
      <c r="O106" s="192">
        <f t="shared" si="25"/>
        <v>0</v>
      </c>
      <c r="P106" s="192">
        <f t="shared" si="26"/>
        <v>0</v>
      </c>
      <c r="Q106" s="192">
        <v>58</v>
      </c>
      <c r="R106" s="228">
        <f t="shared" si="20"/>
        <v>0</v>
      </c>
      <c r="S106" s="228"/>
    </row>
    <row r="107" spans="10:19" hidden="1">
      <c r="J107" s="192" t="s">
        <v>339</v>
      </c>
      <c r="K107" s="192">
        <f t="shared" si="21"/>
        <v>0</v>
      </c>
      <c r="L107" s="192">
        <f t="shared" si="22"/>
        <v>0</v>
      </c>
      <c r="M107" s="192">
        <f t="shared" si="23"/>
        <v>0</v>
      </c>
      <c r="N107" s="192">
        <f t="shared" si="24"/>
        <v>0</v>
      </c>
      <c r="O107" s="192">
        <f t="shared" si="25"/>
        <v>0</v>
      </c>
      <c r="P107" s="192">
        <f t="shared" si="26"/>
        <v>0</v>
      </c>
      <c r="Q107" s="192">
        <v>59</v>
      </c>
      <c r="R107" s="228">
        <f t="shared" si="20"/>
        <v>0</v>
      </c>
      <c r="S107" s="228"/>
    </row>
  </sheetData>
  <mergeCells count="20">
    <mergeCell ref="G38:G39"/>
    <mergeCell ref="F10:F11"/>
    <mergeCell ref="G10:G11"/>
    <mergeCell ref="F23:F24"/>
    <mergeCell ref="G23:G24"/>
    <mergeCell ref="D43:F43"/>
    <mergeCell ref="D54:F54"/>
    <mergeCell ref="D12:E12"/>
    <mergeCell ref="D25:E25"/>
    <mergeCell ref="D40:E40"/>
    <mergeCell ref="F38:F39"/>
    <mergeCell ref="D30:E30"/>
    <mergeCell ref="D31:E31"/>
    <mergeCell ref="D32:E32"/>
    <mergeCell ref="D37:E37"/>
    <mergeCell ref="D38:E38"/>
    <mergeCell ref="D33:E33"/>
    <mergeCell ref="D34:E34"/>
    <mergeCell ref="D35:E35"/>
    <mergeCell ref="D36:E36"/>
  </mergeCells>
  <phoneticPr fontId="0" type="noConversion"/>
  <printOptions horizontalCentered="1" verticalCentered="1"/>
  <pageMargins left="0.75" right="0.75" top="1" bottom="1" header="0" footer="0"/>
  <pageSetup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dimension ref="A1:L85"/>
  <sheetViews>
    <sheetView showGridLines="0" workbookViewId="0"/>
  </sheetViews>
  <sheetFormatPr baseColWidth="10" defaultColWidth="0" defaultRowHeight="10.5" zeroHeight="1"/>
  <cols>
    <col min="1" max="1" width="3.140625" style="1" customWidth="1"/>
    <col min="2" max="2" width="7.140625" style="1" customWidth="1"/>
    <col min="3" max="4" width="11.42578125" style="1" customWidth="1"/>
    <col min="5" max="5" width="21.5703125" style="1" customWidth="1"/>
    <col min="6" max="6" width="11.42578125" style="1" customWidth="1"/>
    <col min="7" max="7" width="6.42578125" style="1" customWidth="1"/>
    <col min="8" max="9" width="11.42578125" style="1" customWidth="1"/>
    <col min="10" max="10" width="3" style="1" customWidth="1"/>
    <col min="11" max="16384" width="0" style="192" hidden="1"/>
  </cols>
  <sheetData>
    <row r="1" spans="1:12" ht="11.25" thickBot="1">
      <c r="A1" s="230"/>
      <c r="B1" s="231"/>
      <c r="C1" s="231"/>
      <c r="D1" s="231"/>
      <c r="E1" s="231"/>
      <c r="F1" s="231"/>
      <c r="G1" s="231"/>
      <c r="H1" s="231"/>
      <c r="I1" s="231"/>
      <c r="J1" s="13"/>
    </row>
    <row r="2" spans="1:12">
      <c r="A2" s="232"/>
      <c r="B2" s="289"/>
      <c r="C2" s="290" t="s">
        <v>516</v>
      </c>
      <c r="D2" s="291"/>
      <c r="E2" s="291"/>
      <c r="F2" s="291"/>
      <c r="G2" s="291"/>
      <c r="H2" s="291"/>
      <c r="I2" s="292"/>
      <c r="J2" s="18"/>
    </row>
    <row r="3" spans="1:12">
      <c r="A3" s="232"/>
      <c r="B3" s="82"/>
      <c r="C3" s="16"/>
      <c r="D3" s="2"/>
      <c r="E3" s="2"/>
      <c r="F3" s="2"/>
      <c r="G3" s="2"/>
      <c r="H3" s="2"/>
      <c r="I3" s="25"/>
      <c r="J3" s="18"/>
    </row>
    <row r="4" spans="1:12" ht="15">
      <c r="A4" s="232"/>
      <c r="B4" s="82"/>
      <c r="C4" s="99" t="s">
        <v>203</v>
      </c>
      <c r="D4" s="2"/>
      <c r="E4" s="2"/>
      <c r="F4" s="2"/>
      <c r="G4" s="2"/>
      <c r="H4" s="2"/>
      <c r="I4" s="25"/>
      <c r="J4" s="18"/>
    </row>
    <row r="5" spans="1:12">
      <c r="A5" s="232"/>
      <c r="B5" s="82"/>
      <c r="C5" s="16"/>
      <c r="D5" s="2"/>
      <c r="E5" s="2"/>
      <c r="F5" s="2"/>
      <c r="G5" s="2"/>
      <c r="H5" s="2"/>
      <c r="I5" s="25"/>
      <c r="J5" s="18"/>
      <c r="K5" s="192">
        <v>0</v>
      </c>
    </row>
    <row r="6" spans="1:12">
      <c r="A6" s="232"/>
      <c r="B6" s="82"/>
      <c r="C6" s="16" t="s">
        <v>204</v>
      </c>
      <c r="D6" s="2"/>
      <c r="E6" s="2"/>
      <c r="F6" s="2"/>
      <c r="G6" s="2"/>
      <c r="H6" s="2"/>
      <c r="I6" s="25"/>
      <c r="J6" s="18"/>
    </row>
    <row r="7" spans="1:12" ht="17.25" customHeight="1" thickBot="1">
      <c r="A7" s="232"/>
      <c r="B7" s="82"/>
      <c r="C7" s="16"/>
      <c r="D7" s="2"/>
      <c r="E7" s="2"/>
      <c r="F7" s="2"/>
      <c r="G7" s="2"/>
      <c r="H7" s="2"/>
      <c r="I7" s="25"/>
      <c r="J7" s="233"/>
    </row>
    <row r="8" spans="1:12" ht="11.25" thickBot="1">
      <c r="A8" s="232"/>
      <c r="B8" s="82"/>
      <c r="C8" s="154" t="s">
        <v>205</v>
      </c>
      <c r="D8" s="155"/>
      <c r="E8" s="155"/>
      <c r="F8" s="155"/>
      <c r="G8" s="155"/>
      <c r="H8" s="236">
        <f>K5/100</f>
        <v>0</v>
      </c>
      <c r="I8" s="229"/>
      <c r="J8" s="18"/>
    </row>
    <row r="9" spans="1:12" ht="17.25" customHeight="1" thickBot="1">
      <c r="A9" s="232"/>
      <c r="B9" s="82"/>
      <c r="C9" s="2"/>
      <c r="D9" s="2"/>
      <c r="E9" s="2"/>
      <c r="F9" s="2"/>
      <c r="G9" s="2"/>
      <c r="H9" s="2"/>
      <c r="I9" s="25"/>
      <c r="J9" s="233"/>
    </row>
    <row r="10" spans="1:12" ht="11.25" thickBot="1">
      <c r="A10" s="232"/>
      <c r="B10" s="82"/>
      <c r="C10" s="156" t="s">
        <v>206</v>
      </c>
      <c r="D10" s="15"/>
      <c r="E10" s="15"/>
      <c r="F10" s="15"/>
      <c r="G10" s="15"/>
      <c r="H10" s="157">
        <f>1-H8</f>
        <v>1</v>
      </c>
      <c r="I10" s="229"/>
      <c r="J10" s="18"/>
    </row>
    <row r="11" spans="1:12">
      <c r="A11" s="232"/>
      <c r="B11" s="82"/>
      <c r="C11" s="2"/>
      <c r="D11" s="2"/>
      <c r="E11" s="2"/>
      <c r="F11" s="2"/>
      <c r="G11" s="2"/>
      <c r="H11" s="2"/>
      <c r="I11" s="25"/>
      <c r="J11" s="18"/>
    </row>
    <row r="12" spans="1:12">
      <c r="A12" s="232"/>
      <c r="B12" s="82"/>
      <c r="C12" s="16" t="s">
        <v>207</v>
      </c>
      <c r="D12" s="2"/>
      <c r="E12" s="2"/>
      <c r="F12" s="2"/>
      <c r="G12" s="2"/>
      <c r="H12" s="2"/>
      <c r="I12" s="25"/>
      <c r="J12" s="18"/>
      <c r="K12" s="192">
        <v>5</v>
      </c>
    </row>
    <row r="13" spans="1:12" ht="11.25" thickBot="1">
      <c r="A13" s="232"/>
      <c r="B13" s="82"/>
      <c r="C13" s="16"/>
      <c r="D13" s="2"/>
      <c r="E13" s="2"/>
      <c r="F13" s="2"/>
      <c r="G13" s="2"/>
      <c r="H13" s="2"/>
      <c r="I13" s="25"/>
      <c r="J13" s="18"/>
      <c r="K13" s="192" t="s">
        <v>349</v>
      </c>
      <c r="L13" s="192">
        <v>1</v>
      </c>
    </row>
    <row r="14" spans="1:12" ht="19.5" customHeight="1" thickBot="1">
      <c r="A14" s="232"/>
      <c r="B14" s="82"/>
      <c r="C14" s="154" t="s">
        <v>208</v>
      </c>
      <c r="D14" s="155"/>
      <c r="E14" s="155"/>
      <c r="F14" s="155"/>
      <c r="G14" s="155"/>
      <c r="H14" s="158"/>
      <c r="I14" s="25"/>
      <c r="J14" s="18"/>
      <c r="K14" s="192" t="s">
        <v>350</v>
      </c>
      <c r="L14" s="192">
        <v>1</v>
      </c>
    </row>
    <row r="15" spans="1:12">
      <c r="A15" s="232"/>
      <c r="B15" s="82"/>
      <c r="C15" s="16"/>
      <c r="D15" s="2"/>
      <c r="E15" s="2"/>
      <c r="F15" s="2"/>
      <c r="G15" s="2"/>
      <c r="H15" s="2"/>
      <c r="I15" s="25"/>
      <c r="J15" s="18"/>
      <c r="K15" s="192" t="s">
        <v>209</v>
      </c>
    </row>
    <row r="16" spans="1:12">
      <c r="A16" s="232"/>
      <c r="B16" s="82"/>
      <c r="C16" s="16" t="s">
        <v>228</v>
      </c>
      <c r="D16" s="2"/>
      <c r="E16" s="2"/>
      <c r="F16" s="2"/>
      <c r="G16" s="2"/>
      <c r="H16" s="2"/>
      <c r="I16" s="25"/>
      <c r="J16" s="18"/>
      <c r="K16" s="192" t="s">
        <v>351</v>
      </c>
    </row>
    <row r="17" spans="1:12">
      <c r="A17" s="232"/>
      <c r="B17" s="82"/>
      <c r="C17" s="2"/>
      <c r="D17" s="2"/>
      <c r="E17" s="2"/>
      <c r="F17" s="2"/>
      <c r="G17" s="2"/>
      <c r="H17" s="2"/>
      <c r="I17" s="25"/>
      <c r="J17" s="18"/>
      <c r="K17" s="192" t="s">
        <v>352</v>
      </c>
    </row>
    <row r="18" spans="1:12" ht="15">
      <c r="A18" s="232"/>
      <c r="B18" s="82"/>
      <c r="C18" s="99" t="s">
        <v>223</v>
      </c>
      <c r="D18" s="2"/>
      <c r="E18" s="2"/>
      <c r="F18" s="2"/>
      <c r="G18" s="2"/>
      <c r="H18" s="2"/>
      <c r="I18" s="25"/>
      <c r="J18" s="18"/>
      <c r="K18" s="192" t="s">
        <v>210</v>
      </c>
    </row>
    <row r="19" spans="1:12">
      <c r="A19" s="232"/>
      <c r="B19" s="82"/>
      <c r="C19" s="2"/>
      <c r="D19" s="2"/>
      <c r="E19" s="2"/>
      <c r="F19" s="2"/>
      <c r="G19" s="2"/>
      <c r="H19" s="2"/>
      <c r="I19" s="25"/>
      <c r="J19" s="18"/>
      <c r="K19" s="192" t="s">
        <v>353</v>
      </c>
    </row>
    <row r="20" spans="1:12" ht="14.25" customHeight="1">
      <c r="A20" s="232"/>
      <c r="B20" s="82"/>
      <c r="C20" s="16" t="s">
        <v>224</v>
      </c>
      <c r="D20" s="2"/>
      <c r="E20" s="2"/>
      <c r="F20" s="2"/>
      <c r="G20" s="2"/>
      <c r="H20" s="2"/>
      <c r="I20" s="25"/>
      <c r="J20" s="18"/>
      <c r="K20" s="192" t="s">
        <v>354</v>
      </c>
    </row>
    <row r="21" spans="1:12" ht="11.25" thickBot="1">
      <c r="A21" s="232"/>
      <c r="B21" s="82"/>
      <c r="C21" s="2"/>
      <c r="D21" s="2"/>
      <c r="E21" s="2"/>
      <c r="F21" s="2"/>
      <c r="G21" s="2"/>
      <c r="H21" s="2"/>
      <c r="I21" s="25"/>
      <c r="J21" s="18"/>
      <c r="K21" s="192" t="s">
        <v>211</v>
      </c>
    </row>
    <row r="22" spans="1:12" ht="11.25" thickBot="1">
      <c r="A22" s="232"/>
      <c r="B22" s="82"/>
      <c r="C22" s="156" t="s">
        <v>225</v>
      </c>
      <c r="D22" s="15"/>
      <c r="E22" s="15"/>
      <c r="F22" s="203">
        <f>Gastos!C39</f>
        <v>0</v>
      </c>
      <c r="G22" s="201" t="s">
        <v>226</v>
      </c>
      <c r="H22" s="202"/>
      <c r="I22" s="25"/>
      <c r="J22" s="18"/>
      <c r="K22" s="192" t="s">
        <v>355</v>
      </c>
    </row>
    <row r="23" spans="1:12">
      <c r="A23" s="232"/>
      <c r="B23" s="82"/>
      <c r="C23" s="2" t="s">
        <v>462</v>
      </c>
      <c r="D23" s="2"/>
      <c r="E23" s="2"/>
      <c r="F23" s="2"/>
      <c r="G23" s="2"/>
      <c r="H23" s="2"/>
      <c r="I23" s="25"/>
      <c r="J23" s="18"/>
      <c r="K23" s="192" t="s">
        <v>356</v>
      </c>
    </row>
    <row r="24" spans="1:12">
      <c r="A24" s="232"/>
      <c r="B24" s="82"/>
      <c r="C24" s="2" t="s">
        <v>227</v>
      </c>
      <c r="D24" s="2"/>
      <c r="E24" s="2"/>
      <c r="F24" s="2"/>
      <c r="G24" s="2"/>
      <c r="H24" s="2"/>
      <c r="I24" s="25"/>
      <c r="J24" s="18"/>
      <c r="K24" s="192" t="s">
        <v>212</v>
      </c>
    </row>
    <row r="25" spans="1:12">
      <c r="A25" s="232"/>
      <c r="B25" s="82"/>
      <c r="C25" s="2"/>
      <c r="D25" s="2"/>
      <c r="E25" s="2"/>
      <c r="F25" s="2"/>
      <c r="G25" s="2"/>
      <c r="H25" s="2"/>
      <c r="I25" s="25"/>
      <c r="J25" s="18"/>
      <c r="K25" s="192" t="s">
        <v>357</v>
      </c>
    </row>
    <row r="26" spans="1:12">
      <c r="A26" s="232"/>
      <c r="B26" s="82"/>
      <c r="C26" s="2"/>
      <c r="D26" s="2"/>
      <c r="E26" s="2"/>
      <c r="F26" s="2"/>
      <c r="G26" s="2"/>
      <c r="H26" s="2"/>
      <c r="I26" s="25"/>
      <c r="J26" s="18"/>
      <c r="K26" s="192" t="s">
        <v>358</v>
      </c>
    </row>
    <row r="27" spans="1:12" ht="15">
      <c r="A27" s="232"/>
      <c r="B27" s="82"/>
      <c r="C27" s="99" t="s">
        <v>407</v>
      </c>
      <c r="D27" s="2"/>
      <c r="E27" s="2"/>
      <c r="F27" s="2"/>
      <c r="G27" s="2"/>
      <c r="H27" s="2"/>
      <c r="I27" s="25"/>
      <c r="J27" s="18"/>
      <c r="K27" s="192" t="s">
        <v>359</v>
      </c>
    </row>
    <row r="28" spans="1:12">
      <c r="A28" s="232"/>
      <c r="B28" s="82"/>
      <c r="C28" s="16"/>
      <c r="D28" s="2"/>
      <c r="E28" s="2"/>
      <c r="F28" s="2"/>
      <c r="G28" s="2"/>
      <c r="H28" s="2"/>
      <c r="I28" s="25"/>
      <c r="J28" s="18"/>
      <c r="K28" s="192" t="s">
        <v>360</v>
      </c>
      <c r="L28" s="192">
        <v>0</v>
      </c>
    </row>
    <row r="29" spans="1:12">
      <c r="A29" s="232"/>
      <c r="B29" s="82"/>
      <c r="C29" s="16" t="s">
        <v>460</v>
      </c>
      <c r="D29" s="2"/>
      <c r="E29" s="2"/>
      <c r="F29" s="2"/>
      <c r="G29" s="2"/>
      <c r="H29" s="2"/>
      <c r="I29" s="25"/>
      <c r="J29" s="18"/>
      <c r="K29" s="192" t="s">
        <v>361</v>
      </c>
    </row>
    <row r="30" spans="1:12" ht="11.25" thickBot="1">
      <c r="A30" s="232"/>
      <c r="B30" s="82"/>
      <c r="C30" s="16"/>
      <c r="D30" s="2"/>
      <c r="E30" s="2"/>
      <c r="F30" s="2"/>
      <c r="G30" s="2"/>
      <c r="H30" s="2"/>
      <c r="I30" s="25"/>
      <c r="J30" s="233"/>
      <c r="K30" s="192" t="s">
        <v>213</v>
      </c>
    </row>
    <row r="31" spans="1:12" ht="15" customHeight="1" thickBot="1">
      <c r="A31" s="232"/>
      <c r="B31" s="82"/>
      <c r="C31" s="154" t="s">
        <v>461</v>
      </c>
      <c r="D31" s="155"/>
      <c r="E31" s="155"/>
      <c r="F31" s="155"/>
      <c r="G31" s="155"/>
      <c r="H31" s="236">
        <f>L28/100</f>
        <v>0</v>
      </c>
      <c r="I31" s="229"/>
      <c r="J31" s="18"/>
      <c r="K31" s="192" t="s">
        <v>362</v>
      </c>
    </row>
    <row r="32" spans="1:12" ht="11.25" thickBot="1">
      <c r="A32" s="232"/>
      <c r="B32" s="82"/>
      <c r="C32" s="2"/>
      <c r="D32" s="2"/>
      <c r="E32" s="2"/>
      <c r="F32" s="2"/>
      <c r="G32" s="2"/>
      <c r="H32" s="2"/>
      <c r="I32" s="25"/>
      <c r="J32" s="233"/>
      <c r="K32" s="192" t="s">
        <v>363</v>
      </c>
    </row>
    <row r="33" spans="1:11" ht="11.25" thickBot="1">
      <c r="A33" s="232"/>
      <c r="B33" s="82"/>
      <c r="C33" s="156" t="s">
        <v>408</v>
      </c>
      <c r="D33" s="15"/>
      <c r="E33" s="15"/>
      <c r="F33" s="15"/>
      <c r="G33" s="15"/>
      <c r="H33" s="157">
        <f>1-H31</f>
        <v>1</v>
      </c>
      <c r="I33" s="229"/>
      <c r="J33" s="18"/>
      <c r="K33" s="192" t="s">
        <v>364</v>
      </c>
    </row>
    <row r="34" spans="1:11">
      <c r="A34" s="232"/>
      <c r="B34" s="82"/>
      <c r="C34" s="2"/>
      <c r="D34" s="2"/>
      <c r="E34" s="2"/>
      <c r="F34" s="2"/>
      <c r="G34" s="2"/>
      <c r="H34" s="2"/>
      <c r="I34" s="25"/>
      <c r="J34" s="18"/>
      <c r="K34" s="192" t="s">
        <v>365</v>
      </c>
    </row>
    <row r="35" spans="1:11">
      <c r="A35" s="232"/>
      <c r="B35" s="82"/>
      <c r="C35" s="16" t="s">
        <v>409</v>
      </c>
      <c r="D35" s="2"/>
      <c r="E35" s="2"/>
      <c r="F35" s="2"/>
      <c r="G35" s="2"/>
      <c r="H35" s="2"/>
      <c r="I35" s="25"/>
      <c r="J35" s="18"/>
      <c r="K35" s="192" t="s">
        <v>366</v>
      </c>
    </row>
    <row r="36" spans="1:11" ht="18" customHeight="1" thickBot="1">
      <c r="A36" s="232"/>
      <c r="B36" s="82"/>
      <c r="C36" s="16"/>
      <c r="D36" s="2"/>
      <c r="E36" s="2"/>
      <c r="F36" s="2"/>
      <c r="G36" s="2"/>
      <c r="H36" s="2"/>
      <c r="I36" s="25"/>
      <c r="J36" s="18"/>
      <c r="K36" s="192" t="s">
        <v>214</v>
      </c>
    </row>
    <row r="37" spans="1:11" ht="18.75" customHeight="1" thickBot="1">
      <c r="A37" s="232"/>
      <c r="B37" s="82"/>
      <c r="C37" s="154" t="s">
        <v>410</v>
      </c>
      <c r="D37" s="155"/>
      <c r="E37" s="155"/>
      <c r="F37" s="155"/>
      <c r="G37" s="155"/>
      <c r="H37" s="158"/>
      <c r="I37" s="25"/>
      <c r="J37" s="18"/>
      <c r="K37" s="192" t="s">
        <v>367</v>
      </c>
    </row>
    <row r="38" spans="1:11">
      <c r="A38" s="232"/>
      <c r="B38" s="82"/>
      <c r="C38" s="16"/>
      <c r="D38" s="2"/>
      <c r="E38" s="2"/>
      <c r="F38" s="2"/>
      <c r="G38" s="2"/>
      <c r="H38" s="2"/>
      <c r="I38" s="25"/>
      <c r="J38" s="18"/>
      <c r="K38" s="192" t="s">
        <v>368</v>
      </c>
    </row>
    <row r="39" spans="1:11">
      <c r="A39" s="232"/>
      <c r="B39" s="82"/>
      <c r="C39" s="16" t="s">
        <v>411</v>
      </c>
      <c r="D39" s="2"/>
      <c r="E39" s="2"/>
      <c r="F39" s="2"/>
      <c r="G39" s="2"/>
      <c r="H39" s="2"/>
      <c r="I39" s="25"/>
      <c r="J39" s="18"/>
      <c r="K39" s="192" t="s">
        <v>369</v>
      </c>
    </row>
    <row r="40" spans="1:11">
      <c r="A40" s="232"/>
      <c r="B40" s="82"/>
      <c r="C40" s="2"/>
      <c r="D40" s="2"/>
      <c r="E40" s="2"/>
      <c r="F40" s="2"/>
      <c r="G40" s="2"/>
      <c r="H40" s="2"/>
      <c r="I40" s="25"/>
      <c r="J40" s="18"/>
      <c r="K40" s="192" t="s">
        <v>370</v>
      </c>
    </row>
    <row r="41" spans="1:11" ht="11.25" thickBot="1">
      <c r="A41" s="234"/>
      <c r="B41" s="351"/>
      <c r="C41" s="350"/>
      <c r="D41" s="350"/>
      <c r="E41" s="350"/>
      <c r="F41" s="350"/>
      <c r="G41" s="350"/>
      <c r="H41" s="350"/>
      <c r="I41" s="350"/>
      <c r="J41" s="189"/>
      <c r="K41" s="192" t="s">
        <v>371</v>
      </c>
    </row>
    <row r="42" spans="1:11" ht="11.25" hidden="1" thickBot="1">
      <c r="B42" s="235"/>
      <c r="C42" s="235"/>
      <c r="D42" s="235"/>
      <c r="E42" s="235"/>
      <c r="F42" s="235"/>
      <c r="G42" s="235"/>
      <c r="H42" s="235"/>
      <c r="I42" s="235"/>
      <c r="K42" s="192" t="s">
        <v>215</v>
      </c>
    </row>
    <row r="43" spans="1:11" hidden="1">
      <c r="K43" s="192" t="s">
        <v>372</v>
      </c>
    </row>
    <row r="44" spans="1:11" hidden="1">
      <c r="K44" s="192" t="s">
        <v>373</v>
      </c>
    </row>
    <row r="45" spans="1:11" hidden="1">
      <c r="K45" s="192" t="s">
        <v>374</v>
      </c>
    </row>
    <row r="46" spans="1:11" hidden="1">
      <c r="K46" s="192" t="s">
        <v>375</v>
      </c>
    </row>
    <row r="47" spans="1:11" hidden="1">
      <c r="K47" s="192" t="s">
        <v>376</v>
      </c>
    </row>
    <row r="48" spans="1:11" hidden="1">
      <c r="K48" s="192" t="s">
        <v>216</v>
      </c>
    </row>
    <row r="49" spans="11:11" hidden="1">
      <c r="K49" s="192" t="s">
        <v>377</v>
      </c>
    </row>
    <row r="50" spans="11:11" hidden="1">
      <c r="K50" s="192" t="s">
        <v>378</v>
      </c>
    </row>
    <row r="51" spans="11:11" hidden="1">
      <c r="K51" s="192" t="s">
        <v>379</v>
      </c>
    </row>
    <row r="52" spans="11:11" hidden="1">
      <c r="K52" s="192" t="s">
        <v>380</v>
      </c>
    </row>
    <row r="53" spans="11:11" hidden="1">
      <c r="K53" s="192" t="s">
        <v>381</v>
      </c>
    </row>
    <row r="54" spans="11:11" hidden="1">
      <c r="K54" s="192" t="s">
        <v>217</v>
      </c>
    </row>
    <row r="55" spans="11:11" hidden="1">
      <c r="K55" s="192" t="s">
        <v>382</v>
      </c>
    </row>
    <row r="56" spans="11:11" hidden="1">
      <c r="K56" s="192" t="s">
        <v>383</v>
      </c>
    </row>
    <row r="57" spans="11:11" hidden="1">
      <c r="K57" s="192" t="s">
        <v>384</v>
      </c>
    </row>
    <row r="58" spans="11:11" hidden="1">
      <c r="K58" s="192" t="s">
        <v>385</v>
      </c>
    </row>
    <row r="59" spans="11:11" hidden="1">
      <c r="K59" s="192" t="s">
        <v>386</v>
      </c>
    </row>
    <row r="60" spans="11:11" hidden="1">
      <c r="K60" s="192" t="s">
        <v>218</v>
      </c>
    </row>
    <row r="61" spans="11:11" hidden="1">
      <c r="K61" s="192" t="s">
        <v>387</v>
      </c>
    </row>
    <row r="62" spans="11:11" hidden="1">
      <c r="K62" s="192" t="s">
        <v>388</v>
      </c>
    </row>
    <row r="63" spans="11:11" hidden="1">
      <c r="K63" s="192" t="s">
        <v>389</v>
      </c>
    </row>
    <row r="64" spans="11:11" hidden="1">
      <c r="K64" s="192" t="s">
        <v>390</v>
      </c>
    </row>
    <row r="65" spans="11:11" hidden="1">
      <c r="K65" s="192" t="s">
        <v>391</v>
      </c>
    </row>
    <row r="66" spans="11:11" hidden="1">
      <c r="K66" s="192" t="s">
        <v>219</v>
      </c>
    </row>
    <row r="67" spans="11:11" hidden="1">
      <c r="K67" s="192" t="s">
        <v>392</v>
      </c>
    </row>
    <row r="68" spans="11:11" hidden="1">
      <c r="K68" s="192" t="s">
        <v>393</v>
      </c>
    </row>
    <row r="69" spans="11:11" hidden="1">
      <c r="K69" s="192" t="s">
        <v>394</v>
      </c>
    </row>
    <row r="70" spans="11:11" hidden="1">
      <c r="K70" s="192" t="s">
        <v>395</v>
      </c>
    </row>
    <row r="71" spans="11:11" hidden="1">
      <c r="K71" s="192" t="s">
        <v>396</v>
      </c>
    </row>
    <row r="72" spans="11:11" hidden="1">
      <c r="K72" s="192" t="s">
        <v>220</v>
      </c>
    </row>
    <row r="73" spans="11:11" hidden="1">
      <c r="K73" s="192" t="s">
        <v>397</v>
      </c>
    </row>
    <row r="74" spans="11:11" hidden="1">
      <c r="K74" s="192" t="s">
        <v>398</v>
      </c>
    </row>
    <row r="75" spans="11:11" hidden="1">
      <c r="K75" s="192" t="s">
        <v>399</v>
      </c>
    </row>
    <row r="76" spans="11:11" hidden="1">
      <c r="K76" s="192" t="s">
        <v>400</v>
      </c>
    </row>
    <row r="77" spans="11:11" hidden="1">
      <c r="K77" s="192" t="s">
        <v>401</v>
      </c>
    </row>
    <row r="78" spans="11:11" hidden="1">
      <c r="K78" s="192" t="s">
        <v>221</v>
      </c>
    </row>
    <row r="79" spans="11:11" hidden="1">
      <c r="K79" s="192" t="s">
        <v>402</v>
      </c>
    </row>
    <row r="80" spans="11:11" hidden="1">
      <c r="K80" s="192" t="s">
        <v>403</v>
      </c>
    </row>
    <row r="81" spans="11:11" hidden="1">
      <c r="K81" s="192" t="s">
        <v>404</v>
      </c>
    </row>
    <row r="82" spans="11:11" hidden="1">
      <c r="K82" s="192" t="s">
        <v>405</v>
      </c>
    </row>
    <row r="83" spans="11:11" hidden="1">
      <c r="K83" s="192" t="s">
        <v>406</v>
      </c>
    </row>
    <row r="84" spans="11:11" hidden="1">
      <c r="K84" s="192" t="s">
        <v>222</v>
      </c>
    </row>
    <row r="85" spans="11:11" hidden="1"/>
  </sheetData>
  <phoneticPr fontId="0" type="noConversion"/>
  <pageMargins left="0.75" right="0.75" top="1" bottom="1" header="0" footer="0"/>
  <pageSetup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dimension ref="A1:W1100"/>
  <sheetViews>
    <sheetView showGridLines="0" workbookViewId="0"/>
  </sheetViews>
  <sheetFormatPr baseColWidth="10" defaultColWidth="0" defaultRowHeight="11.25" zeroHeight="1"/>
  <cols>
    <col min="1" max="1" width="6.42578125" style="162" customWidth="1"/>
    <col min="2" max="2" width="23.5703125" style="162" customWidth="1"/>
    <col min="3" max="3" width="15.140625" style="162" customWidth="1"/>
    <col min="4" max="4" width="18" style="162" customWidth="1"/>
    <col min="5" max="5" width="14.28515625" style="162" customWidth="1"/>
    <col min="6" max="8" width="12.5703125" style="162" customWidth="1"/>
    <col min="9" max="10" width="0" style="162" hidden="1" customWidth="1"/>
    <col min="11" max="11" width="12.28515625" style="162" hidden="1" customWidth="1"/>
    <col min="12" max="16" width="0" style="162" hidden="1" customWidth="1"/>
    <col min="17" max="17" width="12.7109375" style="162" hidden="1" customWidth="1"/>
    <col min="18" max="16384" width="0" style="162" hidden="1"/>
  </cols>
  <sheetData>
    <row r="1" spans="1:12">
      <c r="A1" s="300"/>
      <c r="B1" s="300"/>
      <c r="C1" s="300"/>
      <c r="D1" s="300"/>
      <c r="E1" s="300"/>
      <c r="F1" s="300"/>
      <c r="G1" s="300"/>
      <c r="H1" s="300"/>
    </row>
    <row r="2" spans="1:12">
      <c r="A2" s="300"/>
      <c r="B2" s="300"/>
      <c r="C2" s="300"/>
      <c r="D2" s="300"/>
      <c r="E2" s="300"/>
      <c r="F2" s="300"/>
      <c r="G2" s="300"/>
      <c r="H2" s="300"/>
    </row>
    <row r="3" spans="1:12">
      <c r="A3" s="237"/>
      <c r="B3" s="142" t="s">
        <v>469</v>
      </c>
      <c r="C3" s="142"/>
      <c r="D3" s="142"/>
      <c r="E3" s="142"/>
      <c r="F3" s="237"/>
      <c r="G3" s="237"/>
      <c r="H3" s="237"/>
    </row>
    <row r="4" spans="1:12">
      <c r="A4" s="237"/>
      <c r="B4" s="142"/>
      <c r="C4" s="142"/>
      <c r="D4" s="142"/>
      <c r="E4" s="142"/>
      <c r="F4" s="237"/>
      <c r="G4" s="237"/>
      <c r="H4" s="237"/>
    </row>
    <row r="5" spans="1:12">
      <c r="A5" s="237"/>
      <c r="B5" s="142" t="s">
        <v>467</v>
      </c>
      <c r="C5" s="142"/>
      <c r="D5" s="142"/>
      <c r="E5" s="142"/>
      <c r="F5" s="237"/>
      <c r="G5" s="237"/>
      <c r="H5" s="237"/>
    </row>
    <row r="6" spans="1:12" ht="12" thickBot="1">
      <c r="A6" s="237"/>
      <c r="B6" s="142"/>
      <c r="C6" s="142"/>
      <c r="D6" s="142"/>
      <c r="E6" s="142"/>
      <c r="F6" s="237"/>
      <c r="G6" s="237"/>
      <c r="H6" s="237"/>
    </row>
    <row r="7" spans="1:12" ht="12" thickBot="1">
      <c r="A7" s="237"/>
      <c r="B7" s="238" t="s">
        <v>0</v>
      </c>
      <c r="C7" s="239" t="str">
        <f>IF(('Estados Proforma'!E101+'Estados Proforma'!E93)&lt;0,Financiamiento!I7,Financiamiento!I8)</f>
        <v>NO REQUIERE</v>
      </c>
      <c r="D7" s="142" t="s">
        <v>466</v>
      </c>
      <c r="E7" s="142"/>
      <c r="F7" s="237"/>
      <c r="G7" s="237"/>
      <c r="H7" s="237"/>
      <c r="I7" s="162" t="s">
        <v>464</v>
      </c>
    </row>
    <row r="8" spans="1:12" ht="12" thickBot="1">
      <c r="A8" s="237"/>
      <c r="B8" s="142"/>
      <c r="C8" s="142"/>
      <c r="D8" s="142"/>
      <c r="E8" s="142"/>
      <c r="F8" s="237"/>
      <c r="G8" s="237"/>
      <c r="H8" s="237"/>
      <c r="I8" s="162" t="s">
        <v>465</v>
      </c>
    </row>
    <row r="9" spans="1:12" ht="12" thickBot="1">
      <c r="A9" s="237"/>
      <c r="B9" s="142" t="s">
        <v>468</v>
      </c>
      <c r="C9" s="142"/>
      <c r="D9" s="240">
        <f>ROUND(IF(C7=I8,0,-('Estados Proforma'!E101+'Estados Proforma'!E93)*(1.1)),0)</f>
        <v>0</v>
      </c>
      <c r="E9" s="599" t="s">
        <v>493</v>
      </c>
      <c r="F9" s="600"/>
      <c r="G9" s="600"/>
      <c r="H9" s="238"/>
    </row>
    <row r="10" spans="1:12">
      <c r="A10" s="237"/>
      <c r="B10" s="142"/>
      <c r="C10" s="142"/>
      <c r="D10" s="142"/>
      <c r="E10" s="142"/>
      <c r="F10" s="237"/>
      <c r="G10" s="237"/>
      <c r="H10" s="237"/>
    </row>
    <row r="11" spans="1:12">
      <c r="A11" s="237"/>
      <c r="B11" s="142" t="str">
        <f>IF(D9&gt;0,I11,I12)</f>
        <v>No hagas caso del resto de esta hoja. Puedes pasar a la hoja de Proyecciones Financieras.</v>
      </c>
      <c r="C11" s="142"/>
      <c r="D11" s="142"/>
      <c r="E11" s="142"/>
      <c r="F11" s="237"/>
      <c r="G11" s="237"/>
      <c r="H11" s="237"/>
      <c r="I11" s="162" t="s">
        <v>470</v>
      </c>
    </row>
    <row r="12" spans="1:12">
      <c r="A12" s="237"/>
      <c r="B12" s="142"/>
      <c r="C12" s="142"/>
      <c r="D12" s="142"/>
      <c r="E12" s="601"/>
      <c r="F12" s="601"/>
      <c r="G12" s="237"/>
      <c r="H12" s="237"/>
      <c r="I12" s="305" t="s">
        <v>527</v>
      </c>
      <c r="J12" s="304"/>
      <c r="K12" s="304"/>
      <c r="L12" s="304"/>
    </row>
    <row r="13" spans="1:12">
      <c r="A13" s="237"/>
      <c r="B13" s="241" t="str">
        <f>IF($D$9&gt;0,I14,$J$14)</f>
        <v>No aplica</v>
      </c>
      <c r="C13" s="142"/>
      <c r="D13" s="142"/>
      <c r="E13" s="601"/>
      <c r="F13" s="601"/>
      <c r="G13" s="237"/>
      <c r="H13" s="237"/>
    </row>
    <row r="14" spans="1:12">
      <c r="A14" s="237"/>
      <c r="B14" s="241" t="str">
        <f>IF($D$9&gt;0,I15,$J$14)</f>
        <v>No aplica</v>
      </c>
      <c r="C14" s="142"/>
      <c r="D14" s="142"/>
      <c r="E14" s="142"/>
      <c r="F14" s="237"/>
      <c r="G14" s="237"/>
      <c r="H14" s="237"/>
      <c r="I14" s="162" t="s">
        <v>471</v>
      </c>
      <c r="J14" s="162" t="s">
        <v>23</v>
      </c>
    </row>
    <row r="15" spans="1:12">
      <c r="A15" s="237"/>
      <c r="B15" s="241" t="str">
        <f>IF($D$9&gt;0,I16,$J$14)</f>
        <v>No aplica</v>
      </c>
      <c r="C15" s="237"/>
      <c r="D15" s="237"/>
      <c r="E15" s="237"/>
      <c r="F15" s="237"/>
      <c r="G15" s="237"/>
      <c r="H15" s="237"/>
      <c r="I15" s="162" t="s">
        <v>472</v>
      </c>
    </row>
    <row r="16" spans="1:12">
      <c r="A16" s="237"/>
      <c r="B16" s="241"/>
      <c r="C16" s="237"/>
      <c r="D16" s="237"/>
      <c r="E16" s="237"/>
      <c r="F16" s="237"/>
      <c r="G16" s="237"/>
      <c r="H16" s="237"/>
      <c r="I16" s="162" t="s">
        <v>473</v>
      </c>
    </row>
    <row r="17" spans="1:10">
      <c r="A17" s="237"/>
      <c r="B17" s="241"/>
      <c r="C17" s="237"/>
      <c r="D17" s="237"/>
      <c r="E17" s="237"/>
      <c r="F17" s="237"/>
      <c r="G17" s="237"/>
      <c r="H17" s="237"/>
    </row>
    <row r="18" spans="1:10" ht="12" thickBot="1">
      <c r="A18" s="237"/>
      <c r="B18" s="241" t="str">
        <f>IF($D$9&gt;0,I19,$J$14)</f>
        <v>No aplica</v>
      </c>
      <c r="C18" s="237"/>
      <c r="D18" s="237"/>
      <c r="E18" s="237"/>
      <c r="F18" s="237"/>
      <c r="G18" s="237"/>
      <c r="H18" s="237"/>
    </row>
    <row r="19" spans="1:10" ht="12" thickBot="1">
      <c r="A19" s="237"/>
      <c r="B19" s="265" t="s">
        <v>492</v>
      </c>
      <c r="C19" s="266"/>
      <c r="D19" s="266"/>
      <c r="E19" s="267">
        <f>IF(D9-E20-E21-E22-E23&lt;0,0,D9-E20-E21-E22-E23)</f>
        <v>0</v>
      </c>
      <c r="F19" s="237"/>
      <c r="G19" s="237"/>
      <c r="H19" s="237"/>
      <c r="I19" s="162" t="s">
        <v>474</v>
      </c>
    </row>
    <row r="20" spans="1:10" ht="12" thickBot="1">
      <c r="A20" s="237"/>
      <c r="B20" s="259" t="str">
        <f>IF($D$9&gt;0,I20,$J$14)</f>
        <v>No aplica</v>
      </c>
      <c r="C20" s="260"/>
      <c r="D20" s="261"/>
      <c r="E20" s="268">
        <v>0</v>
      </c>
      <c r="F20" s="237"/>
      <c r="G20" s="237"/>
      <c r="H20" s="237"/>
      <c r="I20" s="162" t="s">
        <v>475</v>
      </c>
    </row>
    <row r="21" spans="1:10" ht="12" thickBot="1">
      <c r="A21" s="237"/>
      <c r="B21" s="259" t="str">
        <f>IF($D$9&gt;0,I21,$J$14)</f>
        <v>No aplica</v>
      </c>
      <c r="C21" s="260"/>
      <c r="D21" s="261"/>
      <c r="E21" s="269">
        <v>0</v>
      </c>
      <c r="F21" s="237"/>
      <c r="G21" s="237"/>
      <c r="H21" s="237"/>
      <c r="I21" s="162" t="s">
        <v>476</v>
      </c>
    </row>
    <row r="22" spans="1:10" ht="12" thickBot="1">
      <c r="A22" s="237"/>
      <c r="B22" s="259" t="str">
        <f>IF($D$9&gt;0,I22,$J$14)</f>
        <v>No aplica</v>
      </c>
      <c r="C22" s="260"/>
      <c r="D22" s="261"/>
      <c r="E22" s="269">
        <v>0</v>
      </c>
      <c r="F22" s="237"/>
      <c r="G22" s="237"/>
      <c r="H22" s="237"/>
      <c r="I22" s="162" t="s">
        <v>477</v>
      </c>
    </row>
    <row r="23" spans="1:10" ht="12" thickBot="1">
      <c r="A23" s="237"/>
      <c r="B23" s="259" t="str">
        <f>IF($D$9&gt;0,I23,$J$14)</f>
        <v>No aplica</v>
      </c>
      <c r="C23" s="260"/>
      <c r="D23" s="261"/>
      <c r="E23" s="270">
        <v>0</v>
      </c>
      <c r="F23" s="237"/>
      <c r="G23" s="237"/>
      <c r="H23" s="237"/>
      <c r="I23" s="162" t="s">
        <v>478</v>
      </c>
    </row>
    <row r="24" spans="1:10">
      <c r="A24" s="237"/>
      <c r="B24" s="142"/>
      <c r="C24" s="237"/>
      <c r="D24" s="597" t="s">
        <v>479</v>
      </c>
      <c r="E24" s="593">
        <f>IF(SUM(E20:E23)&gt;=D9,SUM(E20:E23),I25)</f>
        <v>0</v>
      </c>
      <c r="F24" s="594"/>
      <c r="G24" s="242"/>
      <c r="H24" s="242"/>
    </row>
    <row r="25" spans="1:10" ht="12" thickBot="1">
      <c r="A25" s="237"/>
      <c r="B25" s="142"/>
      <c r="C25" s="237"/>
      <c r="D25" s="598"/>
      <c r="E25" s="595"/>
      <c r="F25" s="596"/>
      <c r="G25" s="242"/>
      <c r="H25" s="242"/>
      <c r="I25" s="162" t="s">
        <v>480</v>
      </c>
    </row>
    <row r="26" spans="1:10" ht="12" thickBot="1">
      <c r="A26" s="237"/>
      <c r="B26" s="142"/>
      <c r="C26" s="237"/>
      <c r="D26" s="237"/>
      <c r="E26" s="237"/>
      <c r="F26" s="237"/>
      <c r="G26" s="237"/>
      <c r="H26" s="237"/>
      <c r="I26" s="162">
        <v>0</v>
      </c>
      <c r="J26" s="162">
        <v>0</v>
      </c>
    </row>
    <row r="27" spans="1:10" ht="15.75" customHeight="1" thickBot="1">
      <c r="A27" s="237"/>
      <c r="B27" s="259" t="str">
        <f>IF(E22&gt;0,I27,J14)</f>
        <v>No aplica</v>
      </c>
      <c r="C27" s="260"/>
      <c r="D27" s="260"/>
      <c r="E27" s="261"/>
      <c r="F27" s="273">
        <f>I26/100</f>
        <v>0</v>
      </c>
      <c r="G27" s="237"/>
      <c r="H27" s="237"/>
      <c r="I27" s="162" t="s">
        <v>488</v>
      </c>
    </row>
    <row r="28" spans="1:10" ht="15.75" customHeight="1" thickBot="1">
      <c r="A28" s="237"/>
      <c r="B28" s="259" t="str">
        <f>IF(E23&gt;0,I28,J14)</f>
        <v>No aplica</v>
      </c>
      <c r="C28" s="260"/>
      <c r="D28" s="260"/>
      <c r="E28" s="261"/>
      <c r="F28" s="274">
        <f>J26/100</f>
        <v>0</v>
      </c>
      <c r="G28" s="237"/>
      <c r="H28" s="237"/>
      <c r="I28" s="162" t="s">
        <v>489</v>
      </c>
    </row>
    <row r="29" spans="1:10">
      <c r="A29" s="237"/>
      <c r="B29" s="142" t="s">
        <v>490</v>
      </c>
      <c r="C29" s="237"/>
      <c r="D29" s="237"/>
      <c r="E29" s="237"/>
      <c r="F29" s="237"/>
      <c r="G29" s="237"/>
      <c r="H29" s="237"/>
    </row>
    <row r="30" spans="1:10" ht="15.75" customHeight="1" thickBot="1">
      <c r="A30" s="237"/>
      <c r="B30" s="237"/>
      <c r="C30" s="237"/>
      <c r="D30" s="237"/>
      <c r="E30" s="237"/>
      <c r="F30" s="237"/>
      <c r="G30" s="237"/>
      <c r="H30" s="237"/>
      <c r="I30" s="162" t="s">
        <v>481</v>
      </c>
    </row>
    <row r="31" spans="1:10" ht="15.75" customHeight="1" thickBot="1">
      <c r="A31" s="237"/>
      <c r="B31" s="262" t="str">
        <f>IF(E22&gt;0,I30,J14)</f>
        <v>No aplica</v>
      </c>
      <c r="C31" s="260"/>
      <c r="D31" s="260"/>
      <c r="E31" s="261"/>
      <c r="F31" s="263">
        <v>1</v>
      </c>
      <c r="G31" s="237"/>
      <c r="H31" s="237"/>
      <c r="I31" s="162" t="s">
        <v>482</v>
      </c>
    </row>
    <row r="32" spans="1:10" ht="15.75" customHeight="1" thickBot="1">
      <c r="A32" s="237"/>
      <c r="B32" s="262" t="str">
        <f>IF(E23&gt;0,I31,J14)</f>
        <v>No aplica</v>
      </c>
      <c r="C32" s="260"/>
      <c r="D32" s="260"/>
      <c r="E32" s="261"/>
      <c r="F32" s="264">
        <v>6</v>
      </c>
      <c r="G32" s="237"/>
      <c r="H32" s="237"/>
    </row>
    <row r="33" spans="1:20">
      <c r="A33" s="237"/>
      <c r="B33" s="243" t="s">
        <v>491</v>
      </c>
      <c r="C33" s="237"/>
      <c r="D33" s="237"/>
      <c r="E33" s="237"/>
      <c r="F33" s="237"/>
      <c r="G33" s="237"/>
      <c r="H33" s="237"/>
      <c r="I33" s="162" t="s">
        <v>483</v>
      </c>
    </row>
    <row r="34" spans="1:20" ht="12" thickBot="1">
      <c r="A34" s="237"/>
      <c r="B34" s="243"/>
      <c r="C34" s="237"/>
      <c r="D34" s="237"/>
      <c r="E34" s="237"/>
      <c r="F34" s="237"/>
      <c r="G34" s="237"/>
      <c r="H34" s="237"/>
      <c r="I34" s="162" t="s">
        <v>484</v>
      </c>
    </row>
    <row r="35" spans="1:20">
      <c r="A35" s="237"/>
      <c r="B35" s="243" t="str">
        <f>IF(E22&gt;0,I33,J14)</f>
        <v>No aplica</v>
      </c>
      <c r="C35" s="237"/>
      <c r="D35" s="271">
        <f>-I36</f>
        <v>0</v>
      </c>
      <c r="E35" s="237"/>
      <c r="F35" s="237"/>
      <c r="G35" s="237"/>
      <c r="H35" s="237"/>
      <c r="J35" s="163"/>
      <c r="P35" s="163"/>
    </row>
    <row r="36" spans="1:20" ht="12" thickBot="1">
      <c r="A36" s="237"/>
      <c r="B36" s="243" t="str">
        <f>IF(E23&gt;0,I34,J14)</f>
        <v>No aplica</v>
      </c>
      <c r="C36" s="237"/>
      <c r="D36" s="272">
        <f>-I37</f>
        <v>0</v>
      </c>
      <c r="E36" s="237"/>
      <c r="F36" s="237"/>
      <c r="G36" s="237"/>
      <c r="H36" s="237"/>
      <c r="I36" s="257">
        <f>PMT($F$27/12,$F$31*12,E22)</f>
        <v>0</v>
      </c>
      <c r="K36" s="244"/>
      <c r="L36" s="245"/>
      <c r="M36" s="245"/>
      <c r="N36" s="245"/>
      <c r="Q36" s="244"/>
      <c r="R36" s="245"/>
      <c r="S36" s="245"/>
      <c r="T36" s="245"/>
    </row>
    <row r="37" spans="1:20">
      <c r="A37" s="237"/>
      <c r="B37" s="243"/>
      <c r="C37" s="237"/>
      <c r="D37" s="336"/>
      <c r="E37" s="237"/>
      <c r="F37" s="237"/>
      <c r="G37" s="237"/>
      <c r="H37" s="237"/>
      <c r="I37" s="257">
        <f>PMT($F$28/12,$F$32*12,E23)</f>
        <v>0</v>
      </c>
      <c r="K37" s="248"/>
      <c r="L37" s="249"/>
      <c r="Q37" s="246"/>
      <c r="R37" s="247"/>
    </row>
    <row r="38" spans="1:20" s="309" customFormat="1">
      <c r="A38" s="237"/>
      <c r="B38" s="243"/>
      <c r="C38" s="237"/>
      <c r="D38" s="336"/>
      <c r="E38" s="237"/>
      <c r="F38" s="237"/>
      <c r="G38" s="237"/>
      <c r="H38" s="237"/>
      <c r="I38" s="308"/>
      <c r="K38" s="310"/>
      <c r="L38" s="311"/>
      <c r="Q38" s="312"/>
      <c r="R38" s="313"/>
    </row>
    <row r="39" spans="1:20" s="309" customFormat="1">
      <c r="A39" s="237"/>
      <c r="B39" s="243" t="s">
        <v>556</v>
      </c>
      <c r="C39" s="237"/>
      <c r="D39" s="336"/>
      <c r="E39" s="237"/>
      <c r="F39" s="237"/>
      <c r="G39" s="237"/>
      <c r="H39" s="237"/>
      <c r="I39" s="308"/>
      <c r="K39" s="310"/>
      <c r="L39" s="311"/>
      <c r="Q39" s="312"/>
      <c r="R39" s="313"/>
    </row>
    <row r="40" spans="1:20">
      <c r="A40" s="237"/>
      <c r="B40" s="243" t="s">
        <v>557</v>
      </c>
      <c r="C40" s="237"/>
      <c r="D40" s="336"/>
      <c r="E40" s="237"/>
      <c r="F40" s="237"/>
      <c r="G40" s="237"/>
      <c r="H40" s="237"/>
      <c r="I40" s="257"/>
      <c r="K40" s="248"/>
      <c r="L40" s="249"/>
      <c r="Q40" s="246"/>
      <c r="R40" s="247"/>
    </row>
    <row r="41" spans="1:20">
      <c r="A41" s="237"/>
      <c r="B41" s="237" t="s">
        <v>558</v>
      </c>
      <c r="C41" s="237"/>
      <c r="D41" s="237"/>
      <c r="E41" s="237"/>
      <c r="F41" s="237"/>
      <c r="G41" s="237"/>
      <c r="H41" s="237"/>
      <c r="I41" s="257"/>
      <c r="K41" s="248"/>
      <c r="L41" s="249"/>
      <c r="Q41" s="246"/>
      <c r="R41" s="247"/>
    </row>
    <row r="42" spans="1:20">
      <c r="A42" s="307"/>
      <c r="B42" s="592" t="s">
        <v>528</v>
      </c>
      <c r="C42" s="592" t="s">
        <v>529</v>
      </c>
      <c r="D42" s="592" t="s">
        <v>530</v>
      </c>
      <c r="E42" s="592" t="s">
        <v>531</v>
      </c>
      <c r="F42" s="592"/>
      <c r="G42" s="592"/>
      <c r="H42" s="315"/>
      <c r="I42" s="257"/>
      <c r="K42" s="248"/>
      <c r="L42" s="249"/>
      <c r="Q42" s="246"/>
      <c r="R42" s="247"/>
    </row>
    <row r="43" spans="1:20" ht="22.5">
      <c r="A43" s="307"/>
      <c r="B43" s="592"/>
      <c r="C43" s="592"/>
      <c r="D43" s="592"/>
      <c r="E43" s="314" t="s">
        <v>532</v>
      </c>
      <c r="F43" s="314" t="s">
        <v>533</v>
      </c>
      <c r="G43" s="314" t="s">
        <v>534</v>
      </c>
      <c r="H43" s="315"/>
      <c r="I43" s="257"/>
      <c r="K43" s="248"/>
      <c r="L43" s="249"/>
      <c r="Q43" s="246"/>
      <c r="R43" s="247"/>
    </row>
    <row r="44" spans="1:20">
      <c r="A44" s="237"/>
      <c r="B44" s="306" t="s">
        <v>157</v>
      </c>
      <c r="C44" s="306" t="str">
        <f>IF('Estados Proforma'!F$115&lt;0,"Sí","No")</f>
        <v>No</v>
      </c>
      <c r="D44" s="316">
        <f>IF(C44="Sí",'Estados Proforma'!F$115,0)</f>
        <v>0</v>
      </c>
      <c r="E44" s="317"/>
      <c r="F44" s="317"/>
      <c r="G44" s="317"/>
      <c r="H44" s="278"/>
      <c r="I44" s="257"/>
      <c r="K44" s="248"/>
      <c r="L44" s="249"/>
      <c r="Q44" s="246"/>
      <c r="R44" s="247"/>
    </row>
    <row r="45" spans="1:20">
      <c r="A45" s="237"/>
      <c r="B45" s="306" t="s">
        <v>158</v>
      </c>
      <c r="C45" s="306" t="str">
        <f>IF('Estados Proforma'!G$115&lt;0,"Sí","No")</f>
        <v>No</v>
      </c>
      <c r="D45" s="316">
        <f>IF(C45="Sí",'Estados Proforma'!G$115,0)</f>
        <v>0</v>
      </c>
      <c r="E45" s="317"/>
      <c r="F45" s="317"/>
      <c r="G45" s="317"/>
      <c r="H45" s="278"/>
      <c r="I45" s="257"/>
      <c r="K45" s="248"/>
      <c r="L45" s="249"/>
      <c r="Q45" s="246"/>
      <c r="R45" s="247"/>
    </row>
    <row r="46" spans="1:20">
      <c r="A46" s="237"/>
      <c r="B46" s="306" t="s">
        <v>159</v>
      </c>
      <c r="C46" s="306" t="str">
        <f>IF('Estados Proforma'!H$115&lt;0,"Sí","No")</f>
        <v>No</v>
      </c>
      <c r="D46" s="316">
        <f>IF(C46="Sí",'Estados Proforma'!H$115,0)</f>
        <v>0</v>
      </c>
      <c r="E46" s="317"/>
      <c r="F46" s="317"/>
      <c r="G46" s="317"/>
      <c r="H46" s="278"/>
      <c r="I46" s="257"/>
      <c r="K46" s="248"/>
      <c r="L46" s="249"/>
      <c r="Q46" s="246"/>
      <c r="R46" s="247"/>
    </row>
    <row r="47" spans="1:20">
      <c r="A47" s="237"/>
      <c r="B47" s="306" t="s">
        <v>160</v>
      </c>
      <c r="C47" s="306" t="str">
        <f>IF('Estados Proforma'!I$115&lt;0,"Sí","No")</f>
        <v>No</v>
      </c>
      <c r="D47" s="316">
        <f>IF(C47="Sí",'Estados Proforma'!I$115,0)</f>
        <v>0</v>
      </c>
      <c r="E47" s="317"/>
      <c r="F47" s="317"/>
      <c r="G47" s="317"/>
      <c r="H47" s="278"/>
      <c r="I47" s="257"/>
      <c r="K47" s="248"/>
      <c r="L47" s="249"/>
      <c r="Q47" s="246"/>
      <c r="R47" s="247"/>
    </row>
    <row r="48" spans="1:20">
      <c r="A48" s="237"/>
      <c r="B48" s="306" t="s">
        <v>161</v>
      </c>
      <c r="C48" s="306" t="str">
        <f>IF('Estados Proforma'!J$115&lt;0,"Sí","No")</f>
        <v>No</v>
      </c>
      <c r="D48" s="316">
        <f>IF(C48="Sí",'Estados Proforma'!J$115,0)</f>
        <v>0</v>
      </c>
      <c r="E48" s="317"/>
      <c r="F48" s="317"/>
      <c r="G48" s="317"/>
      <c r="H48" s="278"/>
      <c r="I48" s="257"/>
      <c r="K48" s="248"/>
      <c r="L48" s="249"/>
      <c r="Q48" s="246"/>
      <c r="R48" s="247"/>
    </row>
    <row r="49" spans="1:18">
      <c r="A49" s="237"/>
      <c r="B49" s="306" t="s">
        <v>162</v>
      </c>
      <c r="C49" s="306" t="str">
        <f>IF('Estados Proforma'!K$115&lt;0,"Sí","No")</f>
        <v>No</v>
      </c>
      <c r="D49" s="316">
        <f>IF(C49="Sí",'Estados Proforma'!K$115,0)</f>
        <v>0</v>
      </c>
      <c r="E49" s="317"/>
      <c r="F49" s="317"/>
      <c r="G49" s="317"/>
      <c r="H49" s="278"/>
      <c r="I49" s="257"/>
      <c r="K49" s="248"/>
      <c r="L49" s="249"/>
      <c r="Q49" s="246"/>
      <c r="R49" s="247"/>
    </row>
    <row r="50" spans="1:18">
      <c r="A50" s="237"/>
      <c r="B50" s="306" t="s">
        <v>163</v>
      </c>
      <c r="C50" s="306" t="str">
        <f>IF('Estados Proforma'!L$115&lt;0,"Sí","No")</f>
        <v>No</v>
      </c>
      <c r="D50" s="316">
        <f>IF(C50="Sí",'Estados Proforma'!L$115,0)</f>
        <v>0</v>
      </c>
      <c r="E50" s="317"/>
      <c r="F50" s="317"/>
      <c r="G50" s="317"/>
      <c r="H50" s="278"/>
      <c r="I50" s="257"/>
      <c r="K50" s="248"/>
      <c r="L50" s="249"/>
      <c r="Q50" s="246"/>
      <c r="R50" s="247"/>
    </row>
    <row r="51" spans="1:18">
      <c r="A51" s="237"/>
      <c r="B51" s="306" t="s">
        <v>164</v>
      </c>
      <c r="C51" s="306" t="str">
        <f>IF('Estados Proforma'!M$115&lt;0,"Sí","No")</f>
        <v>No</v>
      </c>
      <c r="D51" s="316">
        <f>IF(C51="Sí",'Estados Proforma'!M$115,0)</f>
        <v>0</v>
      </c>
      <c r="E51" s="317"/>
      <c r="F51" s="317"/>
      <c r="G51" s="317"/>
      <c r="H51" s="278"/>
      <c r="I51" s="257"/>
      <c r="K51" s="248"/>
      <c r="L51" s="249"/>
      <c r="Q51" s="246"/>
      <c r="R51" s="247"/>
    </row>
    <row r="52" spans="1:18">
      <c r="A52" s="237"/>
      <c r="B52" s="306" t="s">
        <v>165</v>
      </c>
      <c r="C52" s="306" t="str">
        <f>IF('Estados Proforma'!N$115&lt;0,"Sí","No")</f>
        <v>No</v>
      </c>
      <c r="D52" s="316">
        <f>IF(C52="Sí",'Estados Proforma'!N$115,0)</f>
        <v>0</v>
      </c>
      <c r="E52" s="317"/>
      <c r="F52" s="317"/>
      <c r="G52" s="317"/>
      <c r="H52" s="278"/>
      <c r="I52" s="257"/>
      <c r="K52" s="248"/>
      <c r="L52" s="249"/>
      <c r="Q52" s="246"/>
      <c r="R52" s="247"/>
    </row>
    <row r="53" spans="1:18">
      <c r="A53" s="237"/>
      <c r="B53" s="306" t="s">
        <v>166</v>
      </c>
      <c r="C53" s="306" t="str">
        <f>IF('Estados Proforma'!O$115&lt;0,"Sí","No")</f>
        <v>No</v>
      </c>
      <c r="D53" s="316">
        <f>IF(C53="Sí",'Estados Proforma'!O$115,0)</f>
        <v>0</v>
      </c>
      <c r="E53" s="317"/>
      <c r="F53" s="317"/>
      <c r="G53" s="317"/>
      <c r="H53" s="278"/>
      <c r="I53" s="257"/>
      <c r="K53" s="248"/>
      <c r="L53" s="249"/>
      <c r="Q53" s="246"/>
      <c r="R53" s="247"/>
    </row>
    <row r="54" spans="1:18">
      <c r="A54" s="237"/>
      <c r="B54" s="306" t="s">
        <v>167</v>
      </c>
      <c r="C54" s="306" t="str">
        <f>IF('Estados Proforma'!P$115&lt;0,"Sí","No")</f>
        <v>No</v>
      </c>
      <c r="D54" s="316">
        <f>IF(C54="Sí",'Estados Proforma'!P$115,0)</f>
        <v>0</v>
      </c>
      <c r="E54" s="317"/>
      <c r="F54" s="317"/>
      <c r="G54" s="317"/>
      <c r="H54" s="278"/>
      <c r="I54" s="257"/>
      <c r="K54" s="248"/>
      <c r="L54" s="249"/>
      <c r="Q54" s="246"/>
      <c r="R54" s="247"/>
    </row>
    <row r="55" spans="1:18">
      <c r="A55" s="237"/>
      <c r="B55" s="306" t="s">
        <v>168</v>
      </c>
      <c r="C55" s="306" t="str">
        <f>IF('Estados Proforma'!R$115&lt;0,"Sí","No")</f>
        <v>No</v>
      </c>
      <c r="D55" s="316">
        <f>IF(C55="Sí",'Estados Proforma'!R$115,0)</f>
        <v>0</v>
      </c>
      <c r="E55" s="317"/>
      <c r="F55" s="317"/>
      <c r="G55" s="317"/>
      <c r="H55" s="278"/>
      <c r="I55" s="257"/>
      <c r="K55" s="248"/>
      <c r="L55" s="249"/>
      <c r="Q55" s="246"/>
      <c r="R55" s="247"/>
    </row>
    <row r="56" spans="1:18">
      <c r="A56" s="237"/>
      <c r="B56" s="306" t="s">
        <v>169</v>
      </c>
      <c r="C56" s="306" t="str">
        <f>IF('Estados Proforma'!S$115&lt;0,"Sí","No")</f>
        <v>No</v>
      </c>
      <c r="D56" s="316">
        <f>IF(C56="Sí",'Estados Proforma'!S$115,0)</f>
        <v>0</v>
      </c>
      <c r="E56" s="317"/>
      <c r="F56" s="317"/>
      <c r="G56" s="317"/>
      <c r="H56" s="278"/>
      <c r="I56" s="257"/>
      <c r="K56" s="248"/>
      <c r="L56" s="249"/>
      <c r="Q56" s="246"/>
      <c r="R56" s="247"/>
    </row>
    <row r="57" spans="1:18">
      <c r="A57" s="237"/>
      <c r="B57" s="306" t="s">
        <v>170</v>
      </c>
      <c r="C57" s="306" t="str">
        <f>IF('Estados Proforma'!T$115&lt;0,"Sí","No")</f>
        <v>No</v>
      </c>
      <c r="D57" s="316">
        <f>IF(C57="Sí",'Estados Proforma'!T$115,0)</f>
        <v>0</v>
      </c>
      <c r="E57" s="317"/>
      <c r="F57" s="317"/>
      <c r="G57" s="317"/>
      <c r="H57" s="278"/>
      <c r="I57" s="257"/>
      <c r="K57" s="248"/>
      <c r="L57" s="249"/>
      <c r="Q57" s="246"/>
      <c r="R57" s="247"/>
    </row>
    <row r="58" spans="1:18">
      <c r="A58" s="237"/>
      <c r="B58" s="306" t="s">
        <v>171</v>
      </c>
      <c r="C58" s="306" t="str">
        <f>IF('Estados Proforma'!U$115&lt;0,"Sí","No")</f>
        <v>No</v>
      </c>
      <c r="D58" s="316">
        <f>IF(C58="Sí",'Estados Proforma'!U$115,0)</f>
        <v>0</v>
      </c>
      <c r="E58" s="317"/>
      <c r="F58" s="317"/>
      <c r="G58" s="317"/>
      <c r="H58" s="278"/>
      <c r="I58" s="257"/>
      <c r="K58" s="248"/>
      <c r="L58" s="249"/>
      <c r="Q58" s="246"/>
      <c r="R58" s="247"/>
    </row>
    <row r="59" spans="1:18">
      <c r="A59" s="237"/>
      <c r="B59" s="306" t="s">
        <v>172</v>
      </c>
      <c r="C59" s="306" t="str">
        <f>IF('Estados Proforma'!V$115&lt;0,"Sí","No")</f>
        <v>No</v>
      </c>
      <c r="D59" s="316">
        <f>IF(C59="Sí",'Estados Proforma'!V$115,0)</f>
        <v>0</v>
      </c>
      <c r="E59" s="317"/>
      <c r="F59" s="317"/>
      <c r="G59" s="317"/>
      <c r="H59" s="278"/>
      <c r="I59" s="257"/>
      <c r="K59" s="248"/>
      <c r="L59" s="249"/>
      <c r="Q59" s="246"/>
      <c r="R59" s="247"/>
    </row>
    <row r="60" spans="1:18">
      <c r="A60" s="237"/>
      <c r="B60" s="306" t="s">
        <v>173</v>
      </c>
      <c r="C60" s="306" t="str">
        <f>IF('Estados Proforma'!W$115&lt;0,"Sí","No")</f>
        <v>No</v>
      </c>
      <c r="D60" s="316">
        <f>IF(C60="Sí",'Estados Proforma'!W$115,0)</f>
        <v>0</v>
      </c>
      <c r="E60" s="317"/>
      <c r="F60" s="317"/>
      <c r="G60" s="317"/>
      <c r="H60" s="278"/>
      <c r="I60" s="257"/>
      <c r="K60" s="248"/>
      <c r="L60" s="249"/>
      <c r="Q60" s="246"/>
      <c r="R60" s="247"/>
    </row>
    <row r="61" spans="1:18">
      <c r="A61" s="237"/>
      <c r="B61" s="306" t="s">
        <v>174</v>
      </c>
      <c r="C61" s="306" t="str">
        <f>IF('Estados Proforma'!X$115&lt;0,"Sí","No")</f>
        <v>No</v>
      </c>
      <c r="D61" s="316">
        <f>IF(C61="Sí",'Estados Proforma'!X$115,0)</f>
        <v>0</v>
      </c>
      <c r="E61" s="317"/>
      <c r="F61" s="317"/>
      <c r="G61" s="317"/>
      <c r="H61" s="278"/>
      <c r="I61" s="257"/>
      <c r="K61" s="248"/>
      <c r="L61" s="249"/>
      <c r="Q61" s="246"/>
      <c r="R61" s="247"/>
    </row>
    <row r="62" spans="1:18">
      <c r="A62" s="237"/>
      <c r="B62" s="306" t="s">
        <v>175</v>
      </c>
      <c r="C62" s="306" t="str">
        <f>IF('Estados Proforma'!Y$115&lt;0,"Sí","No")</f>
        <v>No</v>
      </c>
      <c r="D62" s="316">
        <f>IF(C62="Sí",'Estados Proforma'!Y$115,0)</f>
        <v>0</v>
      </c>
      <c r="E62" s="317"/>
      <c r="F62" s="317"/>
      <c r="G62" s="317"/>
      <c r="H62" s="278"/>
      <c r="I62" s="257"/>
      <c r="K62" s="248"/>
      <c r="L62" s="249"/>
      <c r="Q62" s="246"/>
      <c r="R62" s="247"/>
    </row>
    <row r="63" spans="1:18">
      <c r="A63" s="237"/>
      <c r="B63" s="306" t="s">
        <v>176</v>
      </c>
      <c r="C63" s="306" t="str">
        <f>IF('Estados Proforma'!Z$115&lt;0,"Sí","No")</f>
        <v>No</v>
      </c>
      <c r="D63" s="316">
        <f>IF(C63="Sí",'Estados Proforma'!Z$115,0)</f>
        <v>0</v>
      </c>
      <c r="E63" s="317"/>
      <c r="F63" s="317"/>
      <c r="G63" s="317"/>
      <c r="H63" s="278"/>
      <c r="I63" s="257"/>
      <c r="K63" s="248"/>
      <c r="L63" s="249"/>
      <c r="Q63" s="246"/>
      <c r="R63" s="247"/>
    </row>
    <row r="64" spans="1:18">
      <c r="A64" s="237"/>
      <c r="B64" s="306" t="s">
        <v>177</v>
      </c>
      <c r="C64" s="306" t="str">
        <f>IF('Estados Proforma'!AA$115&lt;0,"Sí","No")</f>
        <v>No</v>
      </c>
      <c r="D64" s="316">
        <f>IF(C64="Sí",'Estados Proforma'!AA$115,0)</f>
        <v>0</v>
      </c>
      <c r="E64" s="317"/>
      <c r="F64" s="317"/>
      <c r="G64" s="317"/>
      <c r="H64" s="278"/>
      <c r="I64" s="257"/>
      <c r="K64" s="248"/>
      <c r="L64" s="249"/>
      <c r="Q64" s="246"/>
      <c r="R64" s="247"/>
    </row>
    <row r="65" spans="1:18">
      <c r="A65" s="237"/>
      <c r="B65" s="306" t="s">
        <v>178</v>
      </c>
      <c r="C65" s="306" t="str">
        <f>IF('Estados Proforma'!AB$115&lt;0,"Sí","No")</f>
        <v>No</v>
      </c>
      <c r="D65" s="316">
        <f>IF(C65="Sí",'Estados Proforma'!AB$115,0)</f>
        <v>0</v>
      </c>
      <c r="E65" s="317"/>
      <c r="F65" s="317"/>
      <c r="G65" s="317"/>
      <c r="H65" s="278"/>
      <c r="I65" s="257"/>
      <c r="K65" s="248"/>
      <c r="L65" s="249"/>
      <c r="Q65" s="246"/>
      <c r="R65" s="247"/>
    </row>
    <row r="66" spans="1:18">
      <c r="A66" s="237"/>
      <c r="B66" s="306" t="s">
        <v>179</v>
      </c>
      <c r="C66" s="306" t="str">
        <f>IF('Estados Proforma'!AC$115&lt;0,"Sí","No")</f>
        <v>No</v>
      </c>
      <c r="D66" s="316">
        <f>IF(C66="Sí",'Estados Proforma'!AC$115,0)</f>
        <v>0</v>
      </c>
      <c r="E66" s="317"/>
      <c r="F66" s="317"/>
      <c r="G66" s="317"/>
      <c r="H66" s="278"/>
      <c r="I66" s="257"/>
      <c r="K66" s="248"/>
      <c r="L66" s="249"/>
      <c r="Q66" s="246"/>
      <c r="R66" s="247"/>
    </row>
    <row r="67" spans="1:18">
      <c r="A67" s="237"/>
      <c r="B67" s="306" t="s">
        <v>180</v>
      </c>
      <c r="C67" s="306" t="str">
        <f>IF('Estados Proforma'!AE$115&lt;0,"Sí","No")</f>
        <v>No</v>
      </c>
      <c r="D67" s="316">
        <f>IF(C67="Sí",'Estados Proforma'!AE$115,0)</f>
        <v>0</v>
      </c>
      <c r="E67" s="317"/>
      <c r="F67" s="317"/>
      <c r="G67" s="317"/>
      <c r="H67" s="278"/>
      <c r="I67" s="257"/>
      <c r="K67" s="248"/>
      <c r="L67" s="249"/>
      <c r="Q67" s="246"/>
      <c r="R67" s="247"/>
    </row>
    <row r="68" spans="1:18">
      <c r="A68" s="237"/>
      <c r="B68" s="306" t="s">
        <v>181</v>
      </c>
      <c r="C68" s="306" t="str">
        <f>IF('Estados Proforma'!AF$115&lt;0,"Sí","No")</f>
        <v>No</v>
      </c>
      <c r="D68" s="316">
        <f>IF(C68="Sí",'Estados Proforma'!AF$115,0)</f>
        <v>0</v>
      </c>
      <c r="E68" s="317"/>
      <c r="F68" s="317"/>
      <c r="G68" s="317"/>
      <c r="H68" s="278"/>
      <c r="I68" s="257"/>
      <c r="K68" s="248"/>
      <c r="L68" s="249"/>
      <c r="Q68" s="246"/>
      <c r="R68" s="247"/>
    </row>
    <row r="69" spans="1:18">
      <c r="A69" s="237"/>
      <c r="B69" s="306" t="s">
        <v>182</v>
      </c>
      <c r="C69" s="306" t="str">
        <f>IF('Estados Proforma'!AG$115&lt;0,"Sí","No")</f>
        <v>No</v>
      </c>
      <c r="D69" s="316">
        <f>IF(C69="Sí",'Estados Proforma'!AG$115,0)</f>
        <v>0</v>
      </c>
      <c r="E69" s="317"/>
      <c r="F69" s="317"/>
      <c r="G69" s="317"/>
      <c r="H69" s="278"/>
      <c r="I69" s="257"/>
      <c r="K69" s="248"/>
      <c r="L69" s="249"/>
      <c r="Q69" s="246"/>
      <c r="R69" s="247"/>
    </row>
    <row r="70" spans="1:18">
      <c r="A70" s="237"/>
      <c r="B70" s="306" t="s">
        <v>183</v>
      </c>
      <c r="C70" s="306" t="str">
        <f>IF('Estados Proforma'!AH$115&lt;0,"Sí","No")</f>
        <v>No</v>
      </c>
      <c r="D70" s="316">
        <f>IF(C70="Sí",'Estados Proforma'!AH$115,0)</f>
        <v>0</v>
      </c>
      <c r="E70" s="317"/>
      <c r="F70" s="317"/>
      <c r="G70" s="317"/>
      <c r="H70" s="278"/>
      <c r="I70" s="257"/>
      <c r="K70" s="248"/>
      <c r="L70" s="249"/>
      <c r="Q70" s="246"/>
      <c r="R70" s="247"/>
    </row>
    <row r="71" spans="1:18">
      <c r="A71" s="237"/>
      <c r="B71" s="306" t="s">
        <v>184</v>
      </c>
      <c r="C71" s="306" t="str">
        <f>IF('Estados Proforma'!AI$115&lt;0,"Sí","No")</f>
        <v>No</v>
      </c>
      <c r="D71" s="316">
        <f>IF(C71="Sí",'Estados Proforma'!AI$115,0)</f>
        <v>0</v>
      </c>
      <c r="E71" s="317"/>
      <c r="F71" s="317"/>
      <c r="G71" s="317"/>
      <c r="H71" s="278"/>
      <c r="I71" s="257"/>
      <c r="K71" s="248"/>
      <c r="L71" s="249"/>
      <c r="Q71" s="246"/>
      <c r="R71" s="247"/>
    </row>
    <row r="72" spans="1:18">
      <c r="A72" s="237"/>
      <c r="B72" s="306" t="s">
        <v>185</v>
      </c>
      <c r="C72" s="306" t="str">
        <f>IF('Estados Proforma'!AJ$115&lt;0,"Sí","No")</f>
        <v>No</v>
      </c>
      <c r="D72" s="316">
        <f>IF(C72="Sí",'Estados Proforma'!AJ$115,0)</f>
        <v>0</v>
      </c>
      <c r="E72" s="317"/>
      <c r="F72" s="317"/>
      <c r="G72" s="317"/>
      <c r="H72" s="278"/>
      <c r="I72" s="257"/>
      <c r="K72" s="248"/>
      <c r="L72" s="249"/>
      <c r="Q72" s="246"/>
      <c r="R72" s="247"/>
    </row>
    <row r="73" spans="1:18">
      <c r="A73" s="237"/>
      <c r="B73" s="306" t="s">
        <v>186</v>
      </c>
      <c r="C73" s="306" t="str">
        <f>IF('Estados Proforma'!AK$115&lt;0,"Sí","No")</f>
        <v>No</v>
      </c>
      <c r="D73" s="316">
        <f>IF(C73="Sí",'Estados Proforma'!AK$115,0)</f>
        <v>0</v>
      </c>
      <c r="E73" s="317"/>
      <c r="F73" s="317"/>
      <c r="G73" s="317"/>
      <c r="H73" s="278"/>
      <c r="I73" s="257"/>
      <c r="K73" s="248"/>
      <c r="L73" s="249"/>
      <c r="Q73" s="246"/>
      <c r="R73" s="247"/>
    </row>
    <row r="74" spans="1:18">
      <c r="A74" s="237"/>
      <c r="B74" s="306" t="s">
        <v>187</v>
      </c>
      <c r="C74" s="306" t="str">
        <f>IF('Estados Proforma'!AL$115&lt;0,"Sí","No")</f>
        <v>No</v>
      </c>
      <c r="D74" s="316">
        <f>IF(C74="Sí",'Estados Proforma'!AL$115,0)</f>
        <v>0</v>
      </c>
      <c r="E74" s="317"/>
      <c r="F74" s="317"/>
      <c r="G74" s="317"/>
      <c r="H74" s="278"/>
      <c r="I74" s="257"/>
      <c r="K74" s="248"/>
      <c r="L74" s="249"/>
      <c r="Q74" s="246"/>
      <c r="R74" s="247"/>
    </row>
    <row r="75" spans="1:18">
      <c r="A75" s="237"/>
      <c r="B75" s="306" t="s">
        <v>188</v>
      </c>
      <c r="C75" s="306" t="str">
        <f>IF('Estados Proforma'!AM$115&lt;0,"Sí","No")</f>
        <v>No</v>
      </c>
      <c r="D75" s="316">
        <f>IF(C75="Sí",'Estados Proforma'!AM$115,0)</f>
        <v>0</v>
      </c>
      <c r="E75" s="317"/>
      <c r="F75" s="317"/>
      <c r="G75" s="317"/>
      <c r="H75" s="278"/>
      <c r="I75" s="257"/>
      <c r="K75" s="248"/>
      <c r="L75" s="249"/>
      <c r="Q75" s="246"/>
      <c r="R75" s="247"/>
    </row>
    <row r="76" spans="1:18">
      <c r="A76" s="237"/>
      <c r="B76" s="306" t="s">
        <v>189</v>
      </c>
      <c r="C76" s="306" t="str">
        <f>IF('Estados Proforma'!AN$115&lt;0,"Sí","No")</f>
        <v>No</v>
      </c>
      <c r="D76" s="316">
        <f>IF(C76="Sí",'Estados Proforma'!AN$115,0)</f>
        <v>0</v>
      </c>
      <c r="E76" s="317"/>
      <c r="F76" s="317"/>
      <c r="G76" s="317"/>
      <c r="H76" s="278"/>
      <c r="I76" s="257"/>
      <c r="K76" s="248"/>
      <c r="L76" s="249"/>
      <c r="Q76" s="246"/>
      <c r="R76" s="247"/>
    </row>
    <row r="77" spans="1:18">
      <c r="A77" s="237"/>
      <c r="B77" s="306" t="s">
        <v>190</v>
      </c>
      <c r="C77" s="306" t="str">
        <f>IF('Estados Proforma'!AO$115&lt;0,"Sí","No")</f>
        <v>No</v>
      </c>
      <c r="D77" s="316">
        <f>IF(C77="Sí",'Estados Proforma'!AO$115,0)</f>
        <v>0</v>
      </c>
      <c r="E77" s="317"/>
      <c r="F77" s="317"/>
      <c r="G77" s="317"/>
      <c r="H77" s="278"/>
      <c r="I77" s="257"/>
      <c r="K77" s="248"/>
      <c r="L77" s="249"/>
      <c r="Q77" s="246"/>
      <c r="R77" s="247"/>
    </row>
    <row r="78" spans="1:18">
      <c r="A78" s="237"/>
      <c r="B78" s="306" t="s">
        <v>191</v>
      </c>
      <c r="C78" s="306" t="str">
        <f>IF('Estados Proforma'!AP$115&lt;0,"Sí","No")</f>
        <v>No</v>
      </c>
      <c r="D78" s="316">
        <f>IF(C78="Sí",'Estados Proforma'!AP$115,0)</f>
        <v>0</v>
      </c>
      <c r="E78" s="317"/>
      <c r="F78" s="317"/>
      <c r="G78" s="317"/>
      <c r="H78" s="278"/>
      <c r="I78" s="257"/>
      <c r="K78" s="248"/>
      <c r="L78" s="249"/>
      <c r="Q78" s="246"/>
      <c r="R78" s="247"/>
    </row>
    <row r="79" spans="1:18">
      <c r="A79" s="237"/>
      <c r="B79" s="306" t="s">
        <v>316</v>
      </c>
      <c r="C79" s="306" t="str">
        <f>IF('Estados Proforma'!AR$115&lt;0,"Sí","No")</f>
        <v>No</v>
      </c>
      <c r="D79" s="316">
        <f>IF(C79="Sí",'Estados Proforma'!AR$115,0)</f>
        <v>0</v>
      </c>
      <c r="E79" s="317"/>
      <c r="F79" s="317"/>
      <c r="G79" s="317"/>
      <c r="H79" s="278"/>
      <c r="I79" s="257"/>
      <c r="K79" s="248"/>
      <c r="L79" s="249"/>
      <c r="Q79" s="246"/>
      <c r="R79" s="247"/>
    </row>
    <row r="80" spans="1:18">
      <c r="A80" s="237"/>
      <c r="B80" s="306" t="s">
        <v>317</v>
      </c>
      <c r="C80" s="306" t="str">
        <f>IF('Estados Proforma'!AS$115&lt;0,"Sí","No")</f>
        <v>No</v>
      </c>
      <c r="D80" s="316">
        <f>IF(C80="Sí",'Estados Proforma'!AS$115,0)</f>
        <v>0</v>
      </c>
      <c r="E80" s="317"/>
      <c r="F80" s="317"/>
      <c r="G80" s="317"/>
      <c r="H80" s="278"/>
      <c r="I80" s="257"/>
      <c r="K80" s="248"/>
      <c r="L80" s="249"/>
      <c r="Q80" s="246"/>
      <c r="R80" s="247"/>
    </row>
    <row r="81" spans="1:18">
      <c r="A81" s="237"/>
      <c r="B81" s="306" t="s">
        <v>318</v>
      </c>
      <c r="C81" s="306" t="str">
        <f>IF('Estados Proforma'!AT$115&lt;0,"Sí","No")</f>
        <v>No</v>
      </c>
      <c r="D81" s="316">
        <f>IF(C81="Sí",'Estados Proforma'!AT$115,0)</f>
        <v>0</v>
      </c>
      <c r="E81" s="317"/>
      <c r="F81" s="317"/>
      <c r="G81" s="317"/>
      <c r="H81" s="278"/>
      <c r="I81" s="257"/>
      <c r="K81" s="248"/>
      <c r="L81" s="249"/>
      <c r="Q81" s="246"/>
      <c r="R81" s="247"/>
    </row>
    <row r="82" spans="1:18">
      <c r="A82" s="237"/>
      <c r="B82" s="306" t="s">
        <v>319</v>
      </c>
      <c r="C82" s="306" t="str">
        <f>IF('Estados Proforma'!AU$115&lt;0,"Sí","No")</f>
        <v>No</v>
      </c>
      <c r="D82" s="316">
        <f>IF(C82="Sí",'Estados Proforma'!AU$115,0)</f>
        <v>0</v>
      </c>
      <c r="E82" s="317"/>
      <c r="F82" s="317"/>
      <c r="G82" s="317"/>
      <c r="H82" s="278"/>
      <c r="I82" s="257"/>
      <c r="K82" s="248"/>
      <c r="L82" s="249"/>
      <c r="Q82" s="246"/>
      <c r="R82" s="247"/>
    </row>
    <row r="83" spans="1:18">
      <c r="A83" s="237"/>
      <c r="B83" s="306" t="s">
        <v>320</v>
      </c>
      <c r="C83" s="306" t="str">
        <f>IF('Estados Proforma'!AV$115&lt;0,"Sí","No")</f>
        <v>No</v>
      </c>
      <c r="D83" s="316">
        <f>IF(C83="Sí",'Estados Proforma'!AV$115,0)</f>
        <v>0</v>
      </c>
      <c r="E83" s="317"/>
      <c r="F83" s="317"/>
      <c r="G83" s="317"/>
      <c r="H83" s="278"/>
      <c r="I83" s="257"/>
      <c r="K83" s="248"/>
      <c r="L83" s="249"/>
      <c r="Q83" s="246"/>
      <c r="R83" s="247"/>
    </row>
    <row r="84" spans="1:18">
      <c r="A84" s="237"/>
      <c r="B84" s="306" t="s">
        <v>321</v>
      </c>
      <c r="C84" s="306" t="str">
        <f>IF('Estados Proforma'!AW$115&lt;0,"Sí","No")</f>
        <v>No</v>
      </c>
      <c r="D84" s="316">
        <f>IF(C84="Sí",'Estados Proforma'!AW$115,0)</f>
        <v>0</v>
      </c>
      <c r="E84" s="317"/>
      <c r="F84" s="317"/>
      <c r="G84" s="317"/>
      <c r="H84" s="278"/>
      <c r="I84" s="257"/>
      <c r="K84" s="248"/>
      <c r="L84" s="249"/>
      <c r="Q84" s="246"/>
      <c r="R84" s="247"/>
    </row>
    <row r="85" spans="1:18">
      <c r="A85" s="237"/>
      <c r="B85" s="306" t="s">
        <v>322</v>
      </c>
      <c r="C85" s="306" t="str">
        <f>IF('Estados Proforma'!AX$115&lt;0,"Sí","No")</f>
        <v>No</v>
      </c>
      <c r="D85" s="316">
        <f>IF(C85="Sí",'Estados Proforma'!AX$115,0)</f>
        <v>0</v>
      </c>
      <c r="E85" s="317"/>
      <c r="F85" s="317"/>
      <c r="G85" s="317"/>
      <c r="H85" s="278"/>
      <c r="I85" s="257"/>
      <c r="K85" s="248"/>
      <c r="L85" s="249"/>
      <c r="Q85" s="246"/>
      <c r="R85" s="247"/>
    </row>
    <row r="86" spans="1:18">
      <c r="A86" s="237"/>
      <c r="B86" s="306" t="s">
        <v>323</v>
      </c>
      <c r="C86" s="306" t="str">
        <f>IF('Estados Proforma'!AY$115&lt;0,"Sí","No")</f>
        <v>No</v>
      </c>
      <c r="D86" s="316">
        <f>IF(C86="Sí",'Estados Proforma'!AY$115,0)</f>
        <v>0</v>
      </c>
      <c r="E86" s="317"/>
      <c r="F86" s="317"/>
      <c r="G86" s="317"/>
      <c r="H86" s="278"/>
      <c r="I86" s="257"/>
      <c r="K86" s="248"/>
      <c r="L86" s="249"/>
      <c r="Q86" s="246"/>
      <c r="R86" s="247"/>
    </row>
    <row r="87" spans="1:18">
      <c r="A87" s="237"/>
      <c r="B87" s="306" t="s">
        <v>324</v>
      </c>
      <c r="C87" s="306" t="str">
        <f>IF('Estados Proforma'!AZ$115&lt;0,"Sí","No")</f>
        <v>No</v>
      </c>
      <c r="D87" s="316">
        <f>IF(C87="Sí",'Estados Proforma'!AZ$115,0)</f>
        <v>0</v>
      </c>
      <c r="E87" s="317"/>
      <c r="F87" s="317"/>
      <c r="G87" s="317"/>
      <c r="H87" s="278"/>
      <c r="I87" s="257"/>
      <c r="K87" s="248"/>
      <c r="L87" s="249"/>
      <c r="Q87" s="246"/>
      <c r="R87" s="247"/>
    </row>
    <row r="88" spans="1:18">
      <c r="A88" s="237"/>
      <c r="B88" s="306" t="s">
        <v>325</v>
      </c>
      <c r="C88" s="306" t="str">
        <f>IF('Estados Proforma'!BA$115&lt;0,"Sí","No")</f>
        <v>No</v>
      </c>
      <c r="D88" s="316">
        <f>IF(C88="Sí",'Estados Proforma'!BA$115,0)</f>
        <v>0</v>
      </c>
      <c r="E88" s="317"/>
      <c r="F88" s="317"/>
      <c r="G88" s="317"/>
      <c r="H88" s="278"/>
      <c r="I88" s="257"/>
      <c r="K88" s="248"/>
      <c r="L88" s="249"/>
      <c r="Q88" s="246"/>
      <c r="R88" s="247"/>
    </row>
    <row r="89" spans="1:18">
      <c r="A89" s="237"/>
      <c r="B89" s="306" t="s">
        <v>326</v>
      </c>
      <c r="C89" s="306" t="str">
        <f>IF('Estados Proforma'!BB$115&lt;0,"Sí","No")</f>
        <v>No</v>
      </c>
      <c r="D89" s="316">
        <f>IF(C89="Sí",'Estados Proforma'!BB$115,0)</f>
        <v>0</v>
      </c>
      <c r="E89" s="317"/>
      <c r="F89" s="317"/>
      <c r="G89" s="317"/>
      <c r="H89" s="278"/>
      <c r="I89" s="257"/>
      <c r="K89" s="248"/>
      <c r="L89" s="249"/>
      <c r="Q89" s="246"/>
      <c r="R89" s="247"/>
    </row>
    <row r="90" spans="1:18">
      <c r="A90" s="237"/>
      <c r="B90" s="306" t="s">
        <v>327</v>
      </c>
      <c r="C90" s="306" t="str">
        <f>IF('Estados Proforma'!BC$115&lt;0,"Sí","No")</f>
        <v>No</v>
      </c>
      <c r="D90" s="316">
        <f>IF(C90="Sí",'Estados Proforma'!BC$115,0)</f>
        <v>0</v>
      </c>
      <c r="E90" s="317"/>
      <c r="F90" s="317"/>
      <c r="G90" s="317"/>
      <c r="H90" s="278"/>
      <c r="I90" s="257"/>
      <c r="K90" s="248"/>
      <c r="L90" s="249"/>
      <c r="Q90" s="246"/>
      <c r="R90" s="247"/>
    </row>
    <row r="91" spans="1:18">
      <c r="A91" s="237"/>
      <c r="B91" s="306" t="s">
        <v>328</v>
      </c>
      <c r="C91" s="306" t="str">
        <f>IF('Estados Proforma'!BE$115&lt;0,"Sí","No")</f>
        <v>No</v>
      </c>
      <c r="D91" s="316">
        <f>IF(C91="Sí",'Estados Proforma'!BE$115,0)</f>
        <v>0</v>
      </c>
      <c r="E91" s="317"/>
      <c r="F91" s="317"/>
      <c r="G91" s="317"/>
      <c r="H91" s="278"/>
      <c r="I91" s="257"/>
      <c r="K91" s="248"/>
      <c r="L91" s="249"/>
      <c r="Q91" s="246"/>
      <c r="R91" s="247"/>
    </row>
    <row r="92" spans="1:18">
      <c r="A92" s="237"/>
      <c r="B92" s="306" t="s">
        <v>329</v>
      </c>
      <c r="C92" s="306" t="str">
        <f>IF('Estados Proforma'!BF$115&lt;0,"Sí","No")</f>
        <v>No</v>
      </c>
      <c r="D92" s="316">
        <f>IF(C92="Sí",'Estados Proforma'!BF$115,0)</f>
        <v>0</v>
      </c>
      <c r="E92" s="317"/>
      <c r="F92" s="317"/>
      <c r="G92" s="317"/>
      <c r="H92" s="278"/>
      <c r="I92" s="257"/>
      <c r="K92" s="248"/>
      <c r="L92" s="249"/>
      <c r="Q92" s="246"/>
      <c r="R92" s="247"/>
    </row>
    <row r="93" spans="1:18">
      <c r="A93" s="237"/>
      <c r="B93" s="306" t="s">
        <v>330</v>
      </c>
      <c r="C93" s="306" t="str">
        <f>IF('Estados Proforma'!BG$115&lt;0,"Sí","No")</f>
        <v>No</v>
      </c>
      <c r="D93" s="316">
        <f>IF(C93="Sí",'Estados Proforma'!BG$115,0)</f>
        <v>0</v>
      </c>
      <c r="E93" s="317"/>
      <c r="F93" s="317"/>
      <c r="G93" s="317"/>
      <c r="H93" s="278"/>
      <c r="I93" s="257"/>
      <c r="K93" s="248"/>
      <c r="L93" s="249"/>
      <c r="Q93" s="246"/>
      <c r="R93" s="247"/>
    </row>
    <row r="94" spans="1:18">
      <c r="A94" s="237"/>
      <c r="B94" s="306" t="s">
        <v>331</v>
      </c>
      <c r="C94" s="306" t="str">
        <f>IF('Estados Proforma'!BH$115&lt;0,"Sí","No")</f>
        <v>No</v>
      </c>
      <c r="D94" s="316">
        <f>IF(C94="Sí",'Estados Proforma'!BH$115,0)</f>
        <v>0</v>
      </c>
      <c r="E94" s="317"/>
      <c r="F94" s="317"/>
      <c r="G94" s="317"/>
      <c r="H94" s="278"/>
      <c r="I94" s="257"/>
      <c r="K94" s="248"/>
      <c r="L94" s="249"/>
      <c r="Q94" s="246"/>
      <c r="R94" s="247"/>
    </row>
    <row r="95" spans="1:18">
      <c r="A95" s="237"/>
      <c r="B95" s="306" t="s">
        <v>332</v>
      </c>
      <c r="C95" s="306" t="str">
        <f>IF('Estados Proforma'!BI$115&lt;0,"Sí","No")</f>
        <v>No</v>
      </c>
      <c r="D95" s="316">
        <f>IF(C95="Sí",'Estados Proforma'!BI$115,0)</f>
        <v>0</v>
      </c>
      <c r="E95" s="317"/>
      <c r="F95" s="317"/>
      <c r="G95" s="317"/>
      <c r="H95" s="278"/>
      <c r="I95" s="257"/>
      <c r="K95" s="248"/>
      <c r="L95" s="249"/>
      <c r="Q95" s="246"/>
      <c r="R95" s="247"/>
    </row>
    <row r="96" spans="1:18">
      <c r="A96" s="237"/>
      <c r="B96" s="306" t="s">
        <v>333</v>
      </c>
      <c r="C96" s="306" t="str">
        <f>IF('Estados Proforma'!BJ$115&lt;0,"Sí","No")</f>
        <v>No</v>
      </c>
      <c r="D96" s="316">
        <f>IF(C96="Sí",'Estados Proforma'!BJ$115,0)</f>
        <v>0</v>
      </c>
      <c r="E96" s="317"/>
      <c r="F96" s="317"/>
      <c r="G96" s="317"/>
      <c r="H96" s="278"/>
      <c r="I96" s="257"/>
      <c r="K96" s="248"/>
      <c r="L96" s="249"/>
      <c r="Q96" s="246"/>
      <c r="R96" s="247"/>
    </row>
    <row r="97" spans="1:23">
      <c r="A97" s="237"/>
      <c r="B97" s="306" t="s">
        <v>334</v>
      </c>
      <c r="C97" s="306" t="str">
        <f>IF('Estados Proforma'!BK$115&lt;0,"Sí","No")</f>
        <v>No</v>
      </c>
      <c r="D97" s="316">
        <f>IF(C97="Sí",'Estados Proforma'!BK$115,0)</f>
        <v>0</v>
      </c>
      <c r="E97" s="317"/>
      <c r="F97" s="317"/>
      <c r="G97" s="317"/>
      <c r="H97" s="278"/>
      <c r="I97" s="257"/>
      <c r="K97" s="248"/>
      <c r="L97" s="249"/>
      <c r="Q97" s="246"/>
      <c r="R97" s="247"/>
    </row>
    <row r="98" spans="1:23">
      <c r="A98" s="237"/>
      <c r="B98" s="306" t="s">
        <v>335</v>
      </c>
      <c r="C98" s="306" t="str">
        <f>IF('Estados Proforma'!BL$115&lt;0,"Sí","No")</f>
        <v>No</v>
      </c>
      <c r="D98" s="316">
        <f>IF(C98="Sí",'Estados Proforma'!BL$115,0)</f>
        <v>0</v>
      </c>
      <c r="E98" s="317"/>
      <c r="F98" s="317"/>
      <c r="G98" s="317"/>
      <c r="H98" s="278"/>
      <c r="I98" s="257"/>
      <c r="K98" s="248"/>
      <c r="L98" s="249"/>
      <c r="Q98" s="246"/>
      <c r="R98" s="247"/>
    </row>
    <row r="99" spans="1:23">
      <c r="A99" s="237"/>
      <c r="B99" s="306" t="s">
        <v>336</v>
      </c>
      <c r="C99" s="306" t="str">
        <f>IF('Estados Proforma'!BM$115&lt;0,"Sí","No")</f>
        <v>No</v>
      </c>
      <c r="D99" s="316">
        <f>IF(C99="Sí",'Estados Proforma'!BM$115,0)</f>
        <v>0</v>
      </c>
      <c r="E99" s="317"/>
      <c r="F99" s="317"/>
      <c r="G99" s="317"/>
      <c r="H99" s="278"/>
      <c r="I99" s="257"/>
      <c r="K99" s="248"/>
      <c r="L99" s="249"/>
      <c r="Q99" s="246"/>
      <c r="R99" s="247"/>
    </row>
    <row r="100" spans="1:23">
      <c r="A100" s="237"/>
      <c r="B100" s="306" t="s">
        <v>337</v>
      </c>
      <c r="C100" s="306" t="str">
        <f>IF('Estados Proforma'!BN$115&lt;0,"Sí","No")</f>
        <v>No</v>
      </c>
      <c r="D100" s="316">
        <f>IF(C100="Sí",'Estados Proforma'!BN$115,0)</f>
        <v>0</v>
      </c>
      <c r="E100" s="317"/>
      <c r="F100" s="317"/>
      <c r="G100" s="317"/>
      <c r="H100" s="278"/>
      <c r="K100" s="246"/>
      <c r="L100" s="247"/>
      <c r="M100" s="247"/>
      <c r="Q100" s="246"/>
      <c r="R100" s="247"/>
      <c r="S100" s="247"/>
    </row>
    <row r="101" spans="1:23" s="36" customFormat="1" ht="13.5" customHeight="1">
      <c r="A101" s="237"/>
      <c r="B101" s="306" t="s">
        <v>338</v>
      </c>
      <c r="C101" s="306" t="str">
        <f>IF('Estados Proforma'!BO$115&lt;0,"Sí","No")</f>
        <v>No</v>
      </c>
      <c r="D101" s="316">
        <f>IF(C101="Sí",'Estados Proforma'!BO$115,0)</f>
        <v>0</v>
      </c>
      <c r="E101" s="317"/>
      <c r="F101" s="317"/>
      <c r="G101" s="317"/>
      <c r="H101" s="278"/>
      <c r="K101" s="255" t="s">
        <v>487</v>
      </c>
      <c r="L101" s="250" t="s">
        <v>485</v>
      </c>
      <c r="M101" s="251" t="s">
        <v>486</v>
      </c>
      <c r="N101" s="251"/>
      <c r="T101" s="252"/>
      <c r="U101" s="84"/>
      <c r="V101" s="84"/>
      <c r="W101" s="84"/>
    </row>
    <row r="102" spans="1:23" s="36" customFormat="1">
      <c r="A102" s="237"/>
      <c r="B102" s="306" t="s">
        <v>339</v>
      </c>
      <c r="C102" s="306" t="str">
        <f>IF('Estados Proforma'!BP$115&lt;0,"Sí","No")</f>
        <v>No</v>
      </c>
      <c r="D102" s="316">
        <f>IF(C102="Sí",'Estados Proforma'!BP$115,0)</f>
        <v>0</v>
      </c>
      <c r="E102" s="317"/>
      <c r="F102" s="317"/>
      <c r="G102" s="317"/>
      <c r="H102" s="278"/>
      <c r="I102" s="164"/>
      <c r="J102" s="164"/>
      <c r="K102" s="36">
        <v>1</v>
      </c>
      <c r="L102" s="253">
        <f>E23</f>
        <v>0</v>
      </c>
      <c r="M102" s="256">
        <f>L102*$F$28/12</f>
        <v>0</v>
      </c>
      <c r="N102" s="36">
        <f>IF($F$32*12=K102,1,0)</f>
        <v>0</v>
      </c>
      <c r="O102" s="164">
        <f t="shared" ref="O102:O133" si="0">L102*N102/K102</f>
        <v>0</v>
      </c>
      <c r="T102" s="252"/>
      <c r="U102" s="84"/>
      <c r="V102" s="84"/>
      <c r="W102" s="84"/>
    </row>
    <row r="103" spans="1:23" s="36" customFormat="1">
      <c r="A103" s="237"/>
      <c r="B103" s="237"/>
      <c r="C103" s="237"/>
      <c r="D103" s="237"/>
      <c r="E103" s="237"/>
      <c r="F103" s="237"/>
      <c r="G103" s="237"/>
      <c r="H103" s="237"/>
      <c r="I103" s="164"/>
      <c r="J103" s="164"/>
      <c r="K103" s="36">
        <v>2</v>
      </c>
      <c r="L103" s="252">
        <f>L102+M102</f>
        <v>0</v>
      </c>
      <c r="M103" s="256">
        <f t="shared" ref="M103:M166" si="1">L103*$F$28/12</f>
        <v>0</v>
      </c>
      <c r="N103" s="36">
        <f t="shared" ref="N103:N161" si="2">IF($F$32*12=K103,1,0)</f>
        <v>0</v>
      </c>
      <c r="O103" s="164">
        <f t="shared" si="0"/>
        <v>0</v>
      </c>
      <c r="T103" s="252"/>
      <c r="U103" s="84"/>
      <c r="V103" s="84"/>
    </row>
    <row r="104" spans="1:23" s="36" customFormat="1">
      <c r="A104" s="237"/>
      <c r="B104" s="237"/>
      <c r="C104" s="237"/>
      <c r="D104" s="237"/>
      <c r="E104" s="237"/>
      <c r="F104" s="237"/>
      <c r="G104" s="237"/>
      <c r="H104" s="237"/>
      <c r="I104" s="164"/>
      <c r="J104" s="164"/>
      <c r="K104" s="36">
        <v>3</v>
      </c>
      <c r="L104" s="252">
        <f t="shared" ref="L104:L161" si="3">L103+M103</f>
        <v>0</v>
      </c>
      <c r="M104" s="256">
        <f t="shared" si="1"/>
        <v>0</v>
      </c>
      <c r="N104" s="36">
        <f t="shared" si="2"/>
        <v>0</v>
      </c>
      <c r="O104" s="164">
        <f t="shared" si="0"/>
        <v>0</v>
      </c>
      <c r="T104" s="252"/>
      <c r="U104" s="84"/>
      <c r="V104" s="84"/>
    </row>
    <row r="105" spans="1:23" s="36" customFormat="1">
      <c r="A105" s="350"/>
      <c r="B105" s="350"/>
      <c r="C105" s="350"/>
      <c r="D105" s="350"/>
      <c r="E105" s="350"/>
      <c r="F105" s="350"/>
      <c r="G105" s="350"/>
      <c r="H105" s="350"/>
      <c r="I105" s="164"/>
      <c r="J105" s="164"/>
      <c r="K105" s="36">
        <v>4</v>
      </c>
      <c r="L105" s="252">
        <f t="shared" si="3"/>
        <v>0</v>
      </c>
      <c r="M105" s="256">
        <f t="shared" si="1"/>
        <v>0</v>
      </c>
      <c r="N105" s="36">
        <f t="shared" si="2"/>
        <v>0</v>
      </c>
      <c r="O105" s="164">
        <f t="shared" si="0"/>
        <v>0</v>
      </c>
      <c r="S105" s="252"/>
      <c r="T105" s="84"/>
      <c r="U105" s="84"/>
    </row>
    <row r="106" spans="1:23" s="36" customFormat="1" hidden="1">
      <c r="B106" s="162"/>
      <c r="C106" s="162"/>
      <c r="D106" s="162"/>
      <c r="E106" s="162"/>
      <c r="F106" s="162"/>
      <c r="G106" s="162"/>
      <c r="H106" s="162"/>
      <c r="I106" s="164"/>
      <c r="J106" s="164"/>
      <c r="K106" s="36">
        <v>5</v>
      </c>
      <c r="L106" s="252">
        <f t="shared" si="3"/>
        <v>0</v>
      </c>
      <c r="M106" s="256">
        <f t="shared" si="1"/>
        <v>0</v>
      </c>
      <c r="N106" s="36">
        <f t="shared" si="2"/>
        <v>0</v>
      </c>
      <c r="O106" s="164">
        <f t="shared" si="0"/>
        <v>0</v>
      </c>
    </row>
    <row r="107" spans="1:23" s="36" customFormat="1" hidden="1">
      <c r="B107" s="255"/>
      <c r="C107" s="250"/>
      <c r="D107" s="251"/>
      <c r="E107" s="251"/>
      <c r="F107" s="254"/>
      <c r="G107" s="258"/>
      <c r="H107" s="258"/>
      <c r="I107" s="164"/>
      <c r="J107" s="164"/>
      <c r="K107" s="36">
        <v>6</v>
      </c>
      <c r="L107" s="252">
        <f t="shared" si="3"/>
        <v>0</v>
      </c>
      <c r="M107" s="256">
        <f t="shared" si="1"/>
        <v>0</v>
      </c>
      <c r="N107" s="36">
        <f t="shared" si="2"/>
        <v>0</v>
      </c>
      <c r="O107" s="164">
        <f t="shared" si="0"/>
        <v>0</v>
      </c>
    </row>
    <row r="108" spans="1:23" s="36" customFormat="1" hidden="1">
      <c r="C108" s="253"/>
      <c r="D108" s="84"/>
      <c r="F108" s="164"/>
      <c r="G108" s="164"/>
      <c r="H108" s="164"/>
      <c r="I108" s="164"/>
      <c r="J108" s="164"/>
      <c r="K108" s="36">
        <v>7</v>
      </c>
      <c r="L108" s="252">
        <f t="shared" si="3"/>
        <v>0</v>
      </c>
      <c r="M108" s="256">
        <f t="shared" si="1"/>
        <v>0</v>
      </c>
      <c r="N108" s="36">
        <f t="shared" si="2"/>
        <v>0</v>
      </c>
      <c r="O108" s="164">
        <f t="shared" si="0"/>
        <v>0</v>
      </c>
    </row>
    <row r="109" spans="1:23" s="36" customFormat="1" hidden="1">
      <c r="C109" s="252"/>
      <c r="D109" s="84"/>
      <c r="F109" s="164"/>
      <c r="G109" s="164"/>
      <c r="H109" s="164"/>
      <c r="I109" s="164"/>
      <c r="J109" s="164"/>
      <c r="K109" s="36">
        <v>8</v>
      </c>
      <c r="L109" s="252">
        <f t="shared" si="3"/>
        <v>0</v>
      </c>
      <c r="M109" s="256">
        <f t="shared" si="1"/>
        <v>0</v>
      </c>
      <c r="N109" s="36">
        <f t="shared" si="2"/>
        <v>0</v>
      </c>
      <c r="O109" s="164">
        <f t="shared" si="0"/>
        <v>0</v>
      </c>
    </row>
    <row r="110" spans="1:23" s="36" customFormat="1" hidden="1">
      <c r="C110" s="252"/>
      <c r="D110" s="84"/>
      <c r="F110" s="164"/>
      <c r="G110" s="164"/>
      <c r="H110" s="164"/>
      <c r="I110" s="164"/>
      <c r="J110" s="164"/>
      <c r="K110" s="36">
        <v>9</v>
      </c>
      <c r="L110" s="252">
        <f t="shared" si="3"/>
        <v>0</v>
      </c>
      <c r="M110" s="256">
        <f t="shared" si="1"/>
        <v>0</v>
      </c>
      <c r="N110" s="36">
        <f t="shared" si="2"/>
        <v>0</v>
      </c>
      <c r="O110" s="164">
        <f t="shared" si="0"/>
        <v>0</v>
      </c>
      <c r="S110" s="252"/>
      <c r="T110" s="84"/>
      <c r="U110" s="84"/>
    </row>
    <row r="111" spans="1:23" s="36" customFormat="1" hidden="1">
      <c r="C111" s="252"/>
      <c r="D111" s="84"/>
      <c r="F111" s="164"/>
      <c r="G111" s="164"/>
      <c r="H111" s="164"/>
      <c r="I111" s="164"/>
      <c r="J111" s="164"/>
      <c r="K111" s="36">
        <v>10</v>
      </c>
      <c r="L111" s="252">
        <f t="shared" si="3"/>
        <v>0</v>
      </c>
      <c r="M111" s="256">
        <f t="shared" si="1"/>
        <v>0</v>
      </c>
      <c r="N111" s="36">
        <f t="shared" si="2"/>
        <v>0</v>
      </c>
      <c r="O111" s="164">
        <f t="shared" si="0"/>
        <v>0</v>
      </c>
      <c r="S111" s="252"/>
      <c r="T111" s="84"/>
      <c r="U111" s="84"/>
    </row>
    <row r="112" spans="1:23" s="36" customFormat="1" hidden="1">
      <c r="C112" s="252"/>
      <c r="D112" s="84"/>
      <c r="F112" s="164"/>
      <c r="G112" s="164"/>
      <c r="H112" s="164"/>
      <c r="I112" s="164"/>
      <c r="J112" s="164"/>
      <c r="K112" s="36">
        <v>11</v>
      </c>
      <c r="L112" s="252">
        <f t="shared" si="3"/>
        <v>0</v>
      </c>
      <c r="M112" s="256">
        <f t="shared" si="1"/>
        <v>0</v>
      </c>
      <c r="N112" s="36">
        <f t="shared" si="2"/>
        <v>0</v>
      </c>
      <c r="O112" s="164">
        <f t="shared" si="0"/>
        <v>0</v>
      </c>
      <c r="S112" s="252"/>
      <c r="T112" s="84"/>
      <c r="U112" s="84"/>
    </row>
    <row r="113" spans="3:21" s="36" customFormat="1" hidden="1">
      <c r="C113" s="252"/>
      <c r="D113" s="84"/>
      <c r="F113" s="164"/>
      <c r="G113" s="164"/>
      <c r="H113" s="164"/>
      <c r="I113" s="164"/>
      <c r="J113" s="164"/>
      <c r="K113" s="36">
        <v>12</v>
      </c>
      <c r="L113" s="252">
        <f t="shared" si="3"/>
        <v>0</v>
      </c>
      <c r="M113" s="256">
        <f t="shared" si="1"/>
        <v>0</v>
      </c>
      <c r="N113" s="36">
        <f t="shared" si="2"/>
        <v>0</v>
      </c>
      <c r="O113" s="164">
        <f t="shared" si="0"/>
        <v>0</v>
      </c>
      <c r="S113" s="252"/>
      <c r="T113" s="84"/>
      <c r="U113" s="84"/>
    </row>
    <row r="114" spans="3:21" s="36" customFormat="1" hidden="1">
      <c r="C114" s="252"/>
      <c r="D114" s="84"/>
      <c r="F114" s="164"/>
      <c r="G114" s="164"/>
      <c r="H114" s="164"/>
      <c r="I114" s="164"/>
      <c r="J114" s="164"/>
      <c r="K114" s="36">
        <v>13</v>
      </c>
      <c r="L114" s="252">
        <f t="shared" si="3"/>
        <v>0</v>
      </c>
      <c r="M114" s="256">
        <f t="shared" si="1"/>
        <v>0</v>
      </c>
      <c r="N114" s="36">
        <f t="shared" si="2"/>
        <v>0</v>
      </c>
      <c r="O114" s="164">
        <f t="shared" si="0"/>
        <v>0</v>
      </c>
      <c r="S114" s="252"/>
      <c r="T114" s="84"/>
      <c r="U114" s="84"/>
    </row>
    <row r="115" spans="3:21" s="36" customFormat="1" hidden="1">
      <c r="C115" s="252"/>
      <c r="D115" s="84"/>
      <c r="F115" s="164"/>
      <c r="G115" s="164"/>
      <c r="H115" s="164"/>
      <c r="I115" s="164"/>
      <c r="J115" s="164"/>
      <c r="K115" s="36">
        <v>14</v>
      </c>
      <c r="L115" s="252">
        <f t="shared" si="3"/>
        <v>0</v>
      </c>
      <c r="M115" s="256">
        <f t="shared" si="1"/>
        <v>0</v>
      </c>
      <c r="N115" s="36">
        <f t="shared" si="2"/>
        <v>0</v>
      </c>
      <c r="O115" s="164">
        <f t="shared" si="0"/>
        <v>0</v>
      </c>
      <c r="S115" s="252"/>
      <c r="T115" s="84"/>
      <c r="U115" s="84"/>
    </row>
    <row r="116" spans="3:21" s="36" customFormat="1" hidden="1">
      <c r="C116" s="252"/>
      <c r="D116" s="84"/>
      <c r="F116" s="164"/>
      <c r="G116" s="164"/>
      <c r="H116" s="164"/>
      <c r="I116" s="164"/>
      <c r="J116" s="164"/>
      <c r="K116" s="36">
        <v>15</v>
      </c>
      <c r="L116" s="252">
        <f t="shared" si="3"/>
        <v>0</v>
      </c>
      <c r="M116" s="256">
        <f t="shared" si="1"/>
        <v>0</v>
      </c>
      <c r="N116" s="36">
        <f t="shared" si="2"/>
        <v>0</v>
      </c>
      <c r="O116" s="164">
        <f t="shared" si="0"/>
        <v>0</v>
      </c>
      <c r="S116" s="252"/>
      <c r="T116" s="84"/>
      <c r="U116" s="84"/>
    </row>
    <row r="117" spans="3:21" s="36" customFormat="1" hidden="1">
      <c r="C117" s="252"/>
      <c r="D117" s="84"/>
      <c r="F117" s="164"/>
      <c r="G117" s="164"/>
      <c r="H117" s="164"/>
      <c r="I117" s="164"/>
      <c r="J117" s="164"/>
      <c r="K117" s="36">
        <v>16</v>
      </c>
      <c r="L117" s="252">
        <f t="shared" si="3"/>
        <v>0</v>
      </c>
      <c r="M117" s="256">
        <f t="shared" si="1"/>
        <v>0</v>
      </c>
      <c r="N117" s="36">
        <f t="shared" si="2"/>
        <v>0</v>
      </c>
      <c r="O117" s="164">
        <f t="shared" si="0"/>
        <v>0</v>
      </c>
      <c r="S117" s="252"/>
      <c r="T117" s="84"/>
      <c r="U117" s="84"/>
    </row>
    <row r="118" spans="3:21" s="36" customFormat="1" hidden="1">
      <c r="C118" s="252"/>
      <c r="D118" s="84"/>
      <c r="F118" s="164"/>
      <c r="G118" s="164"/>
      <c r="H118" s="164"/>
      <c r="I118" s="164"/>
      <c r="J118" s="164"/>
      <c r="K118" s="36">
        <v>17</v>
      </c>
      <c r="L118" s="252">
        <f t="shared" si="3"/>
        <v>0</v>
      </c>
      <c r="M118" s="256">
        <f t="shared" si="1"/>
        <v>0</v>
      </c>
      <c r="N118" s="36">
        <f t="shared" si="2"/>
        <v>0</v>
      </c>
      <c r="O118" s="164">
        <f t="shared" si="0"/>
        <v>0</v>
      </c>
      <c r="S118" s="252"/>
      <c r="T118" s="84"/>
      <c r="U118" s="84"/>
    </row>
    <row r="119" spans="3:21" s="36" customFormat="1" hidden="1">
      <c r="C119" s="252"/>
      <c r="D119" s="84"/>
      <c r="F119" s="164"/>
      <c r="G119" s="164"/>
      <c r="H119" s="164"/>
      <c r="I119" s="164"/>
      <c r="J119" s="164"/>
      <c r="K119" s="36">
        <v>18</v>
      </c>
      <c r="L119" s="252">
        <f t="shared" si="3"/>
        <v>0</v>
      </c>
      <c r="M119" s="256">
        <f t="shared" si="1"/>
        <v>0</v>
      </c>
      <c r="N119" s="36">
        <f t="shared" si="2"/>
        <v>0</v>
      </c>
      <c r="O119" s="164">
        <f t="shared" si="0"/>
        <v>0</v>
      </c>
      <c r="S119" s="252"/>
      <c r="T119" s="84"/>
      <c r="U119" s="84"/>
    </row>
    <row r="120" spans="3:21" s="36" customFormat="1" hidden="1">
      <c r="C120" s="252"/>
      <c r="D120" s="84"/>
      <c r="F120" s="164"/>
      <c r="G120" s="164"/>
      <c r="H120" s="164"/>
      <c r="I120" s="164"/>
      <c r="J120" s="164"/>
      <c r="K120" s="36">
        <v>19</v>
      </c>
      <c r="L120" s="252">
        <f t="shared" si="3"/>
        <v>0</v>
      </c>
      <c r="M120" s="256">
        <f t="shared" si="1"/>
        <v>0</v>
      </c>
      <c r="N120" s="36">
        <f t="shared" si="2"/>
        <v>0</v>
      </c>
      <c r="O120" s="164">
        <f t="shared" si="0"/>
        <v>0</v>
      </c>
      <c r="S120" s="252"/>
      <c r="T120" s="84"/>
      <c r="U120" s="84"/>
    </row>
    <row r="121" spans="3:21" s="36" customFormat="1" hidden="1">
      <c r="C121" s="252"/>
      <c r="D121" s="84"/>
      <c r="F121" s="164"/>
      <c r="G121" s="164"/>
      <c r="H121" s="164"/>
      <c r="I121" s="164"/>
      <c r="J121" s="164"/>
      <c r="K121" s="36">
        <v>20</v>
      </c>
      <c r="L121" s="252">
        <f t="shared" si="3"/>
        <v>0</v>
      </c>
      <c r="M121" s="256">
        <f t="shared" si="1"/>
        <v>0</v>
      </c>
      <c r="N121" s="36">
        <f t="shared" si="2"/>
        <v>0</v>
      </c>
      <c r="O121" s="164">
        <f t="shared" si="0"/>
        <v>0</v>
      </c>
      <c r="S121" s="252"/>
      <c r="T121" s="84"/>
      <c r="U121" s="84"/>
    </row>
    <row r="122" spans="3:21" s="36" customFormat="1" hidden="1">
      <c r="C122" s="252"/>
      <c r="D122" s="84"/>
      <c r="F122" s="164"/>
      <c r="G122" s="164"/>
      <c r="H122" s="164"/>
      <c r="I122" s="164"/>
      <c r="J122" s="164"/>
      <c r="K122" s="36">
        <v>21</v>
      </c>
      <c r="L122" s="252">
        <f t="shared" si="3"/>
        <v>0</v>
      </c>
      <c r="M122" s="256">
        <f t="shared" si="1"/>
        <v>0</v>
      </c>
      <c r="N122" s="36">
        <f t="shared" si="2"/>
        <v>0</v>
      </c>
      <c r="O122" s="164">
        <f t="shared" si="0"/>
        <v>0</v>
      </c>
      <c r="S122" s="252"/>
      <c r="T122" s="84"/>
      <c r="U122" s="84"/>
    </row>
    <row r="123" spans="3:21" s="36" customFormat="1" hidden="1">
      <c r="C123" s="252"/>
      <c r="D123" s="84"/>
      <c r="F123" s="164"/>
      <c r="G123" s="164"/>
      <c r="H123" s="164"/>
      <c r="I123" s="164"/>
      <c r="J123" s="164"/>
      <c r="K123" s="36">
        <v>22</v>
      </c>
      <c r="L123" s="252">
        <f t="shared" si="3"/>
        <v>0</v>
      </c>
      <c r="M123" s="256">
        <f t="shared" si="1"/>
        <v>0</v>
      </c>
      <c r="N123" s="36">
        <f t="shared" si="2"/>
        <v>0</v>
      </c>
      <c r="O123" s="164">
        <f t="shared" si="0"/>
        <v>0</v>
      </c>
      <c r="S123" s="252"/>
      <c r="T123" s="84"/>
      <c r="U123" s="84"/>
    </row>
    <row r="124" spans="3:21" s="36" customFormat="1" hidden="1">
      <c r="C124" s="252"/>
      <c r="D124" s="84"/>
      <c r="F124" s="164"/>
      <c r="G124" s="164"/>
      <c r="H124" s="164"/>
      <c r="I124" s="164"/>
      <c r="J124" s="164"/>
      <c r="K124" s="36">
        <v>23</v>
      </c>
      <c r="L124" s="252">
        <f t="shared" si="3"/>
        <v>0</v>
      </c>
      <c r="M124" s="256">
        <f t="shared" si="1"/>
        <v>0</v>
      </c>
      <c r="N124" s="36">
        <f t="shared" si="2"/>
        <v>0</v>
      </c>
      <c r="O124" s="164">
        <f t="shared" si="0"/>
        <v>0</v>
      </c>
      <c r="S124" s="252"/>
      <c r="T124" s="84"/>
      <c r="U124" s="84"/>
    </row>
    <row r="125" spans="3:21" s="36" customFormat="1" hidden="1">
      <c r="C125" s="252"/>
      <c r="D125" s="84"/>
      <c r="F125" s="164"/>
      <c r="G125" s="164"/>
      <c r="H125" s="164"/>
      <c r="I125" s="164"/>
      <c r="J125" s="164"/>
      <c r="K125" s="36">
        <v>24</v>
      </c>
      <c r="L125" s="252">
        <f t="shared" si="3"/>
        <v>0</v>
      </c>
      <c r="M125" s="256">
        <f t="shared" si="1"/>
        <v>0</v>
      </c>
      <c r="N125" s="36">
        <f t="shared" si="2"/>
        <v>0</v>
      </c>
      <c r="O125" s="164">
        <f t="shared" si="0"/>
        <v>0</v>
      </c>
      <c r="S125" s="252"/>
      <c r="T125" s="84"/>
      <c r="U125" s="84"/>
    </row>
    <row r="126" spans="3:21" s="36" customFormat="1" hidden="1">
      <c r="C126" s="252"/>
      <c r="D126" s="84"/>
      <c r="F126" s="164"/>
      <c r="G126" s="164"/>
      <c r="H126" s="164"/>
      <c r="I126" s="164"/>
      <c r="J126" s="164"/>
      <c r="K126" s="36">
        <v>25</v>
      </c>
      <c r="L126" s="252">
        <f t="shared" si="3"/>
        <v>0</v>
      </c>
      <c r="M126" s="256">
        <f t="shared" si="1"/>
        <v>0</v>
      </c>
      <c r="N126" s="36">
        <f t="shared" si="2"/>
        <v>0</v>
      </c>
      <c r="O126" s="164">
        <f t="shared" si="0"/>
        <v>0</v>
      </c>
      <c r="S126" s="252"/>
      <c r="T126" s="84"/>
      <c r="U126" s="84"/>
    </row>
    <row r="127" spans="3:21" s="36" customFormat="1" hidden="1">
      <c r="C127" s="252"/>
      <c r="D127" s="84"/>
      <c r="F127" s="164"/>
      <c r="G127" s="164"/>
      <c r="H127" s="164"/>
      <c r="I127" s="164"/>
      <c r="J127" s="164"/>
      <c r="K127" s="36">
        <v>26</v>
      </c>
      <c r="L127" s="252">
        <f t="shared" si="3"/>
        <v>0</v>
      </c>
      <c r="M127" s="256">
        <f t="shared" si="1"/>
        <v>0</v>
      </c>
      <c r="N127" s="36">
        <f t="shared" si="2"/>
        <v>0</v>
      </c>
      <c r="O127" s="164">
        <f t="shared" si="0"/>
        <v>0</v>
      </c>
      <c r="S127" s="252"/>
      <c r="T127" s="84"/>
      <c r="U127" s="84"/>
    </row>
    <row r="128" spans="3:21" s="36" customFormat="1" hidden="1">
      <c r="C128" s="252"/>
      <c r="D128" s="84"/>
      <c r="F128" s="164"/>
      <c r="G128" s="164"/>
      <c r="H128" s="164"/>
      <c r="I128" s="164"/>
      <c r="J128" s="164"/>
      <c r="K128" s="36">
        <v>27</v>
      </c>
      <c r="L128" s="252">
        <f t="shared" si="3"/>
        <v>0</v>
      </c>
      <c r="M128" s="256">
        <f t="shared" si="1"/>
        <v>0</v>
      </c>
      <c r="N128" s="36">
        <f t="shared" si="2"/>
        <v>0</v>
      </c>
      <c r="O128" s="164">
        <f t="shared" si="0"/>
        <v>0</v>
      </c>
      <c r="S128" s="252"/>
      <c r="T128" s="84"/>
      <c r="U128" s="84"/>
    </row>
    <row r="129" spans="3:22" s="36" customFormat="1" hidden="1">
      <c r="C129" s="252"/>
      <c r="D129" s="84"/>
      <c r="F129" s="164"/>
      <c r="G129" s="164"/>
      <c r="H129" s="164"/>
      <c r="I129" s="164"/>
      <c r="J129" s="164"/>
      <c r="K129" s="36">
        <v>28</v>
      </c>
      <c r="L129" s="252">
        <f t="shared" si="3"/>
        <v>0</v>
      </c>
      <c r="M129" s="256">
        <f t="shared" si="1"/>
        <v>0</v>
      </c>
      <c r="N129" s="36">
        <f t="shared" si="2"/>
        <v>0</v>
      </c>
      <c r="O129" s="164">
        <f t="shared" si="0"/>
        <v>0</v>
      </c>
      <c r="S129" s="252"/>
      <c r="T129" s="84"/>
      <c r="U129" s="84"/>
    </row>
    <row r="130" spans="3:22" s="36" customFormat="1" hidden="1">
      <c r="C130" s="252"/>
      <c r="D130" s="84"/>
      <c r="F130" s="164"/>
      <c r="G130" s="164"/>
      <c r="H130" s="164"/>
      <c r="I130" s="164"/>
      <c r="J130" s="164"/>
      <c r="K130" s="36">
        <v>29</v>
      </c>
      <c r="L130" s="252">
        <f t="shared" si="3"/>
        <v>0</v>
      </c>
      <c r="M130" s="256">
        <f t="shared" si="1"/>
        <v>0</v>
      </c>
      <c r="N130" s="36">
        <f t="shared" si="2"/>
        <v>0</v>
      </c>
      <c r="O130" s="164">
        <f t="shared" si="0"/>
        <v>0</v>
      </c>
      <c r="S130" s="252"/>
      <c r="T130" s="84"/>
      <c r="U130" s="84"/>
    </row>
    <row r="131" spans="3:22" s="36" customFormat="1" hidden="1">
      <c r="C131" s="252"/>
      <c r="D131" s="84"/>
      <c r="F131" s="164"/>
      <c r="G131" s="164"/>
      <c r="H131" s="164"/>
      <c r="I131" s="164"/>
      <c r="J131" s="164"/>
      <c r="K131" s="36">
        <v>30</v>
      </c>
      <c r="L131" s="252">
        <f t="shared" si="3"/>
        <v>0</v>
      </c>
      <c r="M131" s="256">
        <f t="shared" si="1"/>
        <v>0</v>
      </c>
      <c r="N131" s="36">
        <f t="shared" si="2"/>
        <v>0</v>
      </c>
      <c r="O131" s="164">
        <f t="shared" si="0"/>
        <v>0</v>
      </c>
      <c r="S131" s="252"/>
      <c r="T131" s="84"/>
      <c r="U131" s="84"/>
    </row>
    <row r="132" spans="3:22" s="36" customFormat="1" hidden="1">
      <c r="C132" s="252"/>
      <c r="D132" s="84"/>
      <c r="F132" s="164"/>
      <c r="G132" s="164"/>
      <c r="H132" s="164"/>
      <c r="I132" s="164"/>
      <c r="J132" s="164"/>
      <c r="K132" s="36">
        <v>31</v>
      </c>
      <c r="L132" s="252">
        <f t="shared" si="3"/>
        <v>0</v>
      </c>
      <c r="M132" s="256">
        <f t="shared" si="1"/>
        <v>0</v>
      </c>
      <c r="N132" s="36">
        <f t="shared" si="2"/>
        <v>0</v>
      </c>
      <c r="O132" s="164">
        <f t="shared" si="0"/>
        <v>0</v>
      </c>
      <c r="S132" s="252"/>
      <c r="T132" s="84"/>
      <c r="U132" s="84"/>
    </row>
    <row r="133" spans="3:22" s="36" customFormat="1" hidden="1">
      <c r="C133" s="252"/>
      <c r="D133" s="84"/>
      <c r="F133" s="164"/>
      <c r="G133" s="164"/>
      <c r="H133" s="164"/>
      <c r="I133" s="164"/>
      <c r="J133" s="164"/>
      <c r="K133" s="36">
        <v>32</v>
      </c>
      <c r="L133" s="252">
        <f t="shared" si="3"/>
        <v>0</v>
      </c>
      <c r="M133" s="256">
        <f t="shared" si="1"/>
        <v>0</v>
      </c>
      <c r="N133" s="36">
        <f t="shared" si="2"/>
        <v>0</v>
      </c>
      <c r="O133" s="164">
        <f t="shared" si="0"/>
        <v>0</v>
      </c>
      <c r="S133" s="252"/>
      <c r="T133" s="84"/>
      <c r="U133" s="84"/>
    </row>
    <row r="134" spans="3:22" s="36" customFormat="1" hidden="1">
      <c r="C134" s="252"/>
      <c r="D134" s="84"/>
      <c r="F134" s="164"/>
      <c r="G134" s="164"/>
      <c r="H134" s="164"/>
      <c r="I134" s="164"/>
      <c r="J134" s="164"/>
      <c r="K134" s="36">
        <v>33</v>
      </c>
      <c r="L134" s="252">
        <f t="shared" si="3"/>
        <v>0</v>
      </c>
      <c r="M134" s="256">
        <f t="shared" si="1"/>
        <v>0</v>
      </c>
      <c r="N134" s="36">
        <f t="shared" si="2"/>
        <v>0</v>
      </c>
      <c r="O134" s="164">
        <f t="shared" ref="O134:O161" si="4">L134*N134/K134</f>
        <v>0</v>
      </c>
      <c r="S134" s="252"/>
      <c r="T134" s="84"/>
      <c r="U134" s="84"/>
    </row>
    <row r="135" spans="3:22" s="36" customFormat="1" hidden="1">
      <c r="C135" s="252"/>
      <c r="D135" s="84"/>
      <c r="F135" s="164"/>
      <c r="G135" s="164"/>
      <c r="H135" s="164"/>
      <c r="I135" s="164"/>
      <c r="J135" s="164"/>
      <c r="K135" s="36">
        <v>34</v>
      </c>
      <c r="L135" s="252">
        <f t="shared" si="3"/>
        <v>0</v>
      </c>
      <c r="M135" s="256">
        <f t="shared" si="1"/>
        <v>0</v>
      </c>
      <c r="N135" s="36">
        <f t="shared" si="2"/>
        <v>0</v>
      </c>
      <c r="O135" s="164">
        <f t="shared" si="4"/>
        <v>0</v>
      </c>
      <c r="S135" s="252"/>
      <c r="T135" s="84"/>
      <c r="U135" s="84"/>
    </row>
    <row r="136" spans="3:22" s="36" customFormat="1" hidden="1">
      <c r="C136" s="252"/>
      <c r="D136" s="84"/>
      <c r="F136" s="164"/>
      <c r="G136" s="164"/>
      <c r="H136" s="164"/>
      <c r="I136" s="164"/>
      <c r="J136" s="164"/>
      <c r="K136" s="36">
        <v>35</v>
      </c>
      <c r="L136" s="252">
        <f t="shared" si="3"/>
        <v>0</v>
      </c>
      <c r="M136" s="256">
        <f t="shared" si="1"/>
        <v>0</v>
      </c>
      <c r="N136" s="36">
        <f t="shared" si="2"/>
        <v>0</v>
      </c>
      <c r="O136" s="164">
        <f t="shared" si="4"/>
        <v>0</v>
      </c>
      <c r="S136" s="252"/>
      <c r="T136" s="84"/>
      <c r="U136" s="84"/>
    </row>
    <row r="137" spans="3:22" s="36" customFormat="1" hidden="1">
      <c r="C137" s="252"/>
      <c r="D137" s="84"/>
      <c r="F137" s="164"/>
      <c r="G137" s="164"/>
      <c r="H137" s="164"/>
      <c r="I137" s="164"/>
      <c r="J137" s="164"/>
      <c r="K137" s="36">
        <v>36</v>
      </c>
      <c r="L137" s="252">
        <f t="shared" si="3"/>
        <v>0</v>
      </c>
      <c r="M137" s="256">
        <f t="shared" si="1"/>
        <v>0</v>
      </c>
      <c r="N137" s="36">
        <f t="shared" si="2"/>
        <v>0</v>
      </c>
      <c r="O137" s="164">
        <f t="shared" si="4"/>
        <v>0</v>
      </c>
      <c r="P137" s="84"/>
      <c r="S137" s="252"/>
      <c r="T137" s="84"/>
      <c r="U137" s="84"/>
      <c r="V137" s="84"/>
    </row>
    <row r="138" spans="3:22" s="36" customFormat="1" hidden="1">
      <c r="C138" s="252"/>
      <c r="D138" s="84"/>
      <c r="F138" s="164"/>
      <c r="G138" s="164"/>
      <c r="H138" s="164"/>
      <c r="I138" s="164"/>
      <c r="J138" s="164"/>
      <c r="K138" s="36">
        <v>37</v>
      </c>
      <c r="L138" s="252">
        <f t="shared" si="3"/>
        <v>0</v>
      </c>
      <c r="M138" s="256">
        <f t="shared" si="1"/>
        <v>0</v>
      </c>
      <c r="N138" s="36">
        <f t="shared" si="2"/>
        <v>0</v>
      </c>
      <c r="O138" s="164">
        <f t="shared" si="4"/>
        <v>0</v>
      </c>
      <c r="S138" s="252"/>
      <c r="T138" s="84"/>
      <c r="U138" s="84"/>
    </row>
    <row r="139" spans="3:22" s="36" customFormat="1" hidden="1">
      <c r="C139" s="252"/>
      <c r="D139" s="84"/>
      <c r="F139" s="164"/>
      <c r="G139" s="164"/>
      <c r="H139" s="164"/>
      <c r="I139" s="164"/>
      <c r="J139" s="164"/>
      <c r="K139" s="36">
        <v>38</v>
      </c>
      <c r="L139" s="252">
        <f t="shared" si="3"/>
        <v>0</v>
      </c>
      <c r="M139" s="256">
        <f t="shared" si="1"/>
        <v>0</v>
      </c>
      <c r="N139" s="36">
        <f t="shared" si="2"/>
        <v>0</v>
      </c>
      <c r="O139" s="164">
        <f t="shared" si="4"/>
        <v>0</v>
      </c>
      <c r="S139" s="252"/>
      <c r="T139" s="84"/>
      <c r="U139" s="84"/>
    </row>
    <row r="140" spans="3:22" s="36" customFormat="1" hidden="1">
      <c r="C140" s="252"/>
      <c r="D140" s="84"/>
      <c r="F140" s="164"/>
      <c r="G140" s="164"/>
      <c r="H140" s="164"/>
      <c r="I140" s="164"/>
      <c r="J140" s="164"/>
      <c r="K140" s="36">
        <v>39</v>
      </c>
      <c r="L140" s="252">
        <f t="shared" si="3"/>
        <v>0</v>
      </c>
      <c r="M140" s="256">
        <f t="shared" si="1"/>
        <v>0</v>
      </c>
      <c r="N140" s="36">
        <f t="shared" si="2"/>
        <v>0</v>
      </c>
      <c r="O140" s="164">
        <f t="shared" si="4"/>
        <v>0</v>
      </c>
      <c r="S140" s="252"/>
      <c r="T140" s="84"/>
      <c r="U140" s="84"/>
    </row>
    <row r="141" spans="3:22" s="36" customFormat="1" hidden="1">
      <c r="C141" s="252"/>
      <c r="D141" s="84"/>
      <c r="F141" s="164"/>
      <c r="G141" s="164"/>
      <c r="H141" s="164"/>
      <c r="I141" s="164"/>
      <c r="J141" s="164"/>
      <c r="K141" s="36">
        <v>40</v>
      </c>
      <c r="L141" s="252">
        <f t="shared" si="3"/>
        <v>0</v>
      </c>
      <c r="M141" s="256">
        <f t="shared" si="1"/>
        <v>0</v>
      </c>
      <c r="N141" s="36">
        <f t="shared" si="2"/>
        <v>0</v>
      </c>
      <c r="O141" s="164">
        <f t="shared" si="4"/>
        <v>0</v>
      </c>
      <c r="S141" s="252"/>
      <c r="T141" s="84"/>
      <c r="U141" s="84"/>
    </row>
    <row r="142" spans="3:22" s="36" customFormat="1" hidden="1">
      <c r="C142" s="252"/>
      <c r="D142" s="84"/>
      <c r="F142" s="164"/>
      <c r="G142" s="164"/>
      <c r="H142" s="164"/>
      <c r="I142" s="164"/>
      <c r="J142" s="164"/>
      <c r="K142" s="36">
        <v>41</v>
      </c>
      <c r="L142" s="252">
        <f t="shared" si="3"/>
        <v>0</v>
      </c>
      <c r="M142" s="256">
        <f t="shared" si="1"/>
        <v>0</v>
      </c>
      <c r="N142" s="36">
        <f t="shared" si="2"/>
        <v>0</v>
      </c>
      <c r="O142" s="164">
        <f t="shared" si="4"/>
        <v>0</v>
      </c>
      <c r="S142" s="252"/>
      <c r="T142" s="84"/>
      <c r="U142" s="84"/>
    </row>
    <row r="143" spans="3:22" s="36" customFormat="1" hidden="1">
      <c r="C143" s="252"/>
      <c r="D143" s="84"/>
      <c r="F143" s="164"/>
      <c r="G143" s="164"/>
      <c r="H143" s="164"/>
      <c r="I143" s="164"/>
      <c r="J143" s="164"/>
      <c r="K143" s="36">
        <v>42</v>
      </c>
      <c r="L143" s="252">
        <f t="shared" si="3"/>
        <v>0</v>
      </c>
      <c r="M143" s="256">
        <f t="shared" si="1"/>
        <v>0</v>
      </c>
      <c r="N143" s="36">
        <f t="shared" si="2"/>
        <v>0</v>
      </c>
      <c r="O143" s="164">
        <f t="shared" si="4"/>
        <v>0</v>
      </c>
      <c r="S143" s="252"/>
      <c r="T143" s="84"/>
      <c r="U143" s="84"/>
    </row>
    <row r="144" spans="3:22" s="36" customFormat="1" hidden="1">
      <c r="C144" s="252"/>
      <c r="D144" s="84"/>
      <c r="F144" s="164"/>
      <c r="G144" s="164"/>
      <c r="H144" s="164"/>
      <c r="I144" s="164"/>
      <c r="J144" s="164"/>
      <c r="K144" s="36">
        <v>43</v>
      </c>
      <c r="L144" s="252">
        <f t="shared" si="3"/>
        <v>0</v>
      </c>
      <c r="M144" s="256">
        <f t="shared" si="1"/>
        <v>0</v>
      </c>
      <c r="N144" s="36">
        <f t="shared" si="2"/>
        <v>0</v>
      </c>
      <c r="O144" s="164">
        <f t="shared" si="4"/>
        <v>0</v>
      </c>
      <c r="S144" s="252"/>
      <c r="T144" s="84"/>
    </row>
    <row r="145" spans="3:20" s="36" customFormat="1" hidden="1">
      <c r="C145" s="252"/>
      <c r="D145" s="84"/>
      <c r="F145" s="164"/>
      <c r="G145" s="164"/>
      <c r="H145" s="164"/>
      <c r="I145" s="164"/>
      <c r="J145" s="164"/>
      <c r="K145" s="36">
        <v>44</v>
      </c>
      <c r="L145" s="252">
        <f t="shared" si="3"/>
        <v>0</v>
      </c>
      <c r="M145" s="256">
        <f t="shared" si="1"/>
        <v>0</v>
      </c>
      <c r="N145" s="36">
        <f t="shared" si="2"/>
        <v>0</v>
      </c>
      <c r="O145" s="164">
        <f t="shared" si="4"/>
        <v>0</v>
      </c>
      <c r="S145" s="252"/>
      <c r="T145" s="84"/>
    </row>
    <row r="146" spans="3:20" s="36" customFormat="1" hidden="1">
      <c r="C146" s="252"/>
      <c r="D146" s="84"/>
      <c r="F146" s="164"/>
      <c r="G146" s="164"/>
      <c r="H146" s="164"/>
      <c r="I146" s="164"/>
      <c r="J146" s="164"/>
      <c r="K146" s="36">
        <v>45</v>
      </c>
      <c r="L146" s="252">
        <f t="shared" si="3"/>
        <v>0</v>
      </c>
      <c r="M146" s="256">
        <f t="shared" si="1"/>
        <v>0</v>
      </c>
      <c r="N146" s="36">
        <f t="shared" si="2"/>
        <v>0</v>
      </c>
      <c r="O146" s="164">
        <f t="shared" si="4"/>
        <v>0</v>
      </c>
      <c r="S146" s="252"/>
      <c r="T146" s="84"/>
    </row>
    <row r="147" spans="3:20" s="36" customFormat="1" hidden="1">
      <c r="C147" s="252"/>
      <c r="D147" s="84"/>
      <c r="F147" s="164"/>
      <c r="G147" s="164"/>
      <c r="H147" s="164"/>
      <c r="I147" s="164"/>
      <c r="J147" s="164"/>
      <c r="K147" s="36">
        <v>46</v>
      </c>
      <c r="L147" s="252">
        <f t="shared" si="3"/>
        <v>0</v>
      </c>
      <c r="M147" s="256">
        <f t="shared" si="1"/>
        <v>0</v>
      </c>
      <c r="N147" s="36">
        <f t="shared" si="2"/>
        <v>0</v>
      </c>
      <c r="O147" s="164">
        <f t="shared" si="4"/>
        <v>0</v>
      </c>
    </row>
    <row r="148" spans="3:20" s="36" customFormat="1" hidden="1">
      <c r="C148" s="252"/>
      <c r="D148" s="84"/>
      <c r="F148" s="164"/>
      <c r="G148" s="164"/>
      <c r="H148" s="164"/>
      <c r="I148" s="164"/>
      <c r="J148" s="164"/>
      <c r="K148" s="36">
        <v>47</v>
      </c>
      <c r="L148" s="252">
        <f t="shared" si="3"/>
        <v>0</v>
      </c>
      <c r="M148" s="256">
        <f t="shared" si="1"/>
        <v>0</v>
      </c>
      <c r="N148" s="36">
        <f t="shared" si="2"/>
        <v>0</v>
      </c>
      <c r="O148" s="164">
        <f t="shared" si="4"/>
        <v>0</v>
      </c>
    </row>
    <row r="149" spans="3:20" s="36" customFormat="1" hidden="1">
      <c r="C149" s="252"/>
      <c r="D149" s="84"/>
      <c r="F149" s="164"/>
      <c r="G149" s="164"/>
      <c r="H149" s="164"/>
      <c r="I149" s="164"/>
      <c r="J149" s="164"/>
      <c r="K149" s="36">
        <v>48</v>
      </c>
      <c r="L149" s="252">
        <f t="shared" si="3"/>
        <v>0</v>
      </c>
      <c r="M149" s="256">
        <f t="shared" si="1"/>
        <v>0</v>
      </c>
      <c r="N149" s="36">
        <f t="shared" si="2"/>
        <v>0</v>
      </c>
      <c r="O149" s="164">
        <f t="shared" si="4"/>
        <v>0</v>
      </c>
    </row>
    <row r="150" spans="3:20" s="36" customFormat="1" hidden="1">
      <c r="C150" s="252"/>
      <c r="D150" s="84"/>
      <c r="F150" s="164"/>
      <c r="G150" s="164"/>
      <c r="H150" s="164"/>
      <c r="I150" s="164"/>
      <c r="J150" s="164"/>
      <c r="K150" s="36">
        <v>49</v>
      </c>
      <c r="L150" s="252">
        <f t="shared" si="3"/>
        <v>0</v>
      </c>
      <c r="M150" s="256">
        <f t="shared" si="1"/>
        <v>0</v>
      </c>
      <c r="N150" s="36">
        <f t="shared" si="2"/>
        <v>0</v>
      </c>
      <c r="O150" s="164">
        <f t="shared" si="4"/>
        <v>0</v>
      </c>
    </row>
    <row r="151" spans="3:20" s="36" customFormat="1" hidden="1">
      <c r="C151" s="252"/>
      <c r="D151" s="84"/>
      <c r="F151" s="164"/>
      <c r="G151" s="164"/>
      <c r="H151" s="164"/>
      <c r="I151" s="164"/>
      <c r="J151" s="164"/>
      <c r="K151" s="36">
        <v>50</v>
      </c>
      <c r="L151" s="252">
        <f t="shared" si="3"/>
        <v>0</v>
      </c>
      <c r="M151" s="256">
        <f t="shared" si="1"/>
        <v>0</v>
      </c>
      <c r="N151" s="36">
        <f t="shared" si="2"/>
        <v>0</v>
      </c>
      <c r="O151" s="164">
        <f t="shared" si="4"/>
        <v>0</v>
      </c>
    </row>
    <row r="152" spans="3:20" s="36" customFormat="1" hidden="1">
      <c r="C152" s="252"/>
      <c r="D152" s="84"/>
      <c r="F152" s="164"/>
      <c r="G152" s="164"/>
      <c r="H152" s="164"/>
      <c r="I152" s="164"/>
      <c r="J152" s="164"/>
      <c r="K152" s="36">
        <v>51</v>
      </c>
      <c r="L152" s="252">
        <f t="shared" si="3"/>
        <v>0</v>
      </c>
      <c r="M152" s="256">
        <f t="shared" si="1"/>
        <v>0</v>
      </c>
      <c r="N152" s="36">
        <f t="shared" si="2"/>
        <v>0</v>
      </c>
      <c r="O152" s="164">
        <f t="shared" si="4"/>
        <v>0</v>
      </c>
    </row>
    <row r="153" spans="3:20" s="36" customFormat="1" hidden="1">
      <c r="C153" s="252"/>
      <c r="D153" s="84"/>
      <c r="F153" s="164"/>
      <c r="G153" s="164"/>
      <c r="H153" s="164"/>
      <c r="I153" s="164"/>
      <c r="J153" s="164"/>
      <c r="K153" s="36">
        <v>52</v>
      </c>
      <c r="L153" s="252">
        <f t="shared" si="3"/>
        <v>0</v>
      </c>
      <c r="M153" s="256">
        <f t="shared" si="1"/>
        <v>0</v>
      </c>
      <c r="N153" s="36">
        <f t="shared" si="2"/>
        <v>0</v>
      </c>
      <c r="O153" s="164">
        <f t="shared" si="4"/>
        <v>0</v>
      </c>
    </row>
    <row r="154" spans="3:20" s="36" customFormat="1" hidden="1">
      <c r="C154" s="252"/>
      <c r="D154" s="84"/>
      <c r="F154" s="164"/>
      <c r="G154" s="164"/>
      <c r="H154" s="164"/>
      <c r="I154" s="164"/>
      <c r="J154" s="164"/>
      <c r="K154" s="36">
        <v>53</v>
      </c>
      <c r="L154" s="252">
        <f t="shared" si="3"/>
        <v>0</v>
      </c>
      <c r="M154" s="256">
        <f t="shared" si="1"/>
        <v>0</v>
      </c>
      <c r="N154" s="36">
        <f t="shared" si="2"/>
        <v>0</v>
      </c>
      <c r="O154" s="164">
        <f t="shared" si="4"/>
        <v>0</v>
      </c>
    </row>
    <row r="155" spans="3:20" s="36" customFormat="1" hidden="1">
      <c r="C155" s="252"/>
      <c r="D155" s="84"/>
      <c r="F155" s="164"/>
      <c r="G155" s="164"/>
      <c r="H155" s="164"/>
      <c r="I155" s="164"/>
      <c r="J155" s="164"/>
      <c r="K155" s="36">
        <v>54</v>
      </c>
      <c r="L155" s="252">
        <f t="shared" si="3"/>
        <v>0</v>
      </c>
      <c r="M155" s="256">
        <f t="shared" si="1"/>
        <v>0</v>
      </c>
      <c r="N155" s="36">
        <f t="shared" si="2"/>
        <v>0</v>
      </c>
      <c r="O155" s="164">
        <f t="shared" si="4"/>
        <v>0</v>
      </c>
    </row>
    <row r="156" spans="3:20" s="36" customFormat="1" hidden="1">
      <c r="C156" s="252"/>
      <c r="D156" s="84"/>
      <c r="F156" s="164"/>
      <c r="G156" s="164"/>
      <c r="H156" s="164"/>
      <c r="I156" s="164"/>
      <c r="J156" s="164"/>
      <c r="K156" s="36">
        <v>55</v>
      </c>
      <c r="L156" s="252">
        <f t="shared" si="3"/>
        <v>0</v>
      </c>
      <c r="M156" s="256">
        <f t="shared" si="1"/>
        <v>0</v>
      </c>
      <c r="N156" s="36">
        <f t="shared" si="2"/>
        <v>0</v>
      </c>
      <c r="O156" s="164">
        <f t="shared" si="4"/>
        <v>0</v>
      </c>
    </row>
    <row r="157" spans="3:20" s="36" customFormat="1" hidden="1">
      <c r="C157" s="252"/>
      <c r="D157" s="84"/>
      <c r="F157" s="164"/>
      <c r="G157" s="164"/>
      <c r="H157" s="164"/>
      <c r="I157" s="164"/>
      <c r="J157" s="164"/>
      <c r="K157" s="36">
        <v>56</v>
      </c>
      <c r="L157" s="252">
        <f t="shared" si="3"/>
        <v>0</v>
      </c>
      <c r="M157" s="256">
        <f t="shared" si="1"/>
        <v>0</v>
      </c>
      <c r="N157" s="36">
        <f t="shared" si="2"/>
        <v>0</v>
      </c>
      <c r="O157" s="164">
        <f t="shared" si="4"/>
        <v>0</v>
      </c>
    </row>
    <row r="158" spans="3:20" s="36" customFormat="1" hidden="1">
      <c r="C158" s="252"/>
      <c r="D158" s="84"/>
      <c r="F158" s="164"/>
      <c r="G158" s="164"/>
      <c r="H158" s="164"/>
      <c r="I158" s="164"/>
      <c r="J158" s="164"/>
      <c r="K158" s="36">
        <v>57</v>
      </c>
      <c r="L158" s="252">
        <f t="shared" si="3"/>
        <v>0</v>
      </c>
      <c r="M158" s="256">
        <f t="shared" si="1"/>
        <v>0</v>
      </c>
      <c r="N158" s="36">
        <f t="shared" si="2"/>
        <v>0</v>
      </c>
      <c r="O158" s="164">
        <f t="shared" si="4"/>
        <v>0</v>
      </c>
    </row>
    <row r="159" spans="3:20" s="36" customFormat="1" hidden="1">
      <c r="C159" s="252"/>
      <c r="D159" s="84"/>
      <c r="F159" s="164"/>
      <c r="G159" s="164"/>
      <c r="H159" s="164"/>
      <c r="I159" s="164"/>
      <c r="J159" s="164"/>
      <c r="K159" s="36">
        <v>58</v>
      </c>
      <c r="L159" s="252">
        <f t="shared" si="3"/>
        <v>0</v>
      </c>
      <c r="M159" s="256">
        <f t="shared" si="1"/>
        <v>0</v>
      </c>
      <c r="N159" s="36">
        <f t="shared" si="2"/>
        <v>0</v>
      </c>
      <c r="O159" s="164">
        <f t="shared" si="4"/>
        <v>0</v>
      </c>
    </row>
    <row r="160" spans="3:20" s="36" customFormat="1" hidden="1">
      <c r="C160" s="252"/>
      <c r="D160" s="84"/>
      <c r="F160" s="164"/>
      <c r="G160" s="164"/>
      <c r="H160" s="164"/>
      <c r="I160" s="164"/>
      <c r="J160" s="164"/>
      <c r="K160" s="36">
        <v>59</v>
      </c>
      <c r="L160" s="252">
        <f t="shared" si="3"/>
        <v>0</v>
      </c>
      <c r="M160" s="256">
        <f t="shared" si="1"/>
        <v>0</v>
      </c>
      <c r="N160" s="36">
        <f t="shared" si="2"/>
        <v>0</v>
      </c>
      <c r="O160" s="164">
        <f t="shared" si="4"/>
        <v>0</v>
      </c>
    </row>
    <row r="161" spans="3:16" s="36" customFormat="1" hidden="1">
      <c r="C161" s="252"/>
      <c r="D161" s="84"/>
      <c r="F161" s="164"/>
      <c r="G161" s="164"/>
      <c r="H161" s="164"/>
      <c r="I161" s="164"/>
      <c r="J161" s="164"/>
      <c r="K161" s="36">
        <v>60</v>
      </c>
      <c r="L161" s="252">
        <f t="shared" si="3"/>
        <v>0</v>
      </c>
      <c r="M161" s="256">
        <f t="shared" si="1"/>
        <v>0</v>
      </c>
      <c r="N161" s="36">
        <f t="shared" si="2"/>
        <v>0</v>
      </c>
      <c r="O161" s="164">
        <f t="shared" si="4"/>
        <v>0</v>
      </c>
    </row>
    <row r="162" spans="3:16" s="36" customFormat="1" hidden="1">
      <c r="C162" s="252"/>
      <c r="D162" s="84"/>
      <c r="F162" s="164"/>
      <c r="G162" s="164"/>
      <c r="H162" s="164"/>
      <c r="K162" s="36">
        <v>61</v>
      </c>
      <c r="L162" s="252">
        <f t="shared" ref="L162:L225" si="5">L161+M161</f>
        <v>0</v>
      </c>
      <c r="M162" s="256">
        <f t="shared" si="1"/>
        <v>0</v>
      </c>
      <c r="N162" s="36">
        <f t="shared" ref="N162:N225" si="6">IF($F$32*12=K162,1,0)</f>
        <v>0</v>
      </c>
      <c r="O162" s="164">
        <f t="shared" ref="O162:O225" si="7">L162*N162/K162</f>
        <v>0</v>
      </c>
    </row>
    <row r="163" spans="3:16" s="36" customFormat="1" hidden="1">
      <c r="C163" s="252"/>
      <c r="D163" s="84"/>
      <c r="F163" s="164"/>
      <c r="G163" s="164"/>
      <c r="H163" s="164"/>
      <c r="K163" s="36">
        <v>62</v>
      </c>
      <c r="L163" s="252">
        <f t="shared" si="5"/>
        <v>0</v>
      </c>
      <c r="M163" s="256">
        <f t="shared" si="1"/>
        <v>0</v>
      </c>
      <c r="N163" s="36">
        <f t="shared" si="6"/>
        <v>0</v>
      </c>
      <c r="O163" s="164">
        <f t="shared" si="7"/>
        <v>0</v>
      </c>
    </row>
    <row r="164" spans="3:16" s="36" customFormat="1" hidden="1">
      <c r="C164" s="252"/>
      <c r="D164" s="84"/>
      <c r="F164" s="164"/>
      <c r="G164" s="164"/>
      <c r="H164" s="164"/>
      <c r="K164" s="36">
        <v>63</v>
      </c>
      <c r="L164" s="252">
        <f t="shared" si="5"/>
        <v>0</v>
      </c>
      <c r="M164" s="256">
        <f t="shared" si="1"/>
        <v>0</v>
      </c>
      <c r="N164" s="36">
        <f t="shared" si="6"/>
        <v>0</v>
      </c>
      <c r="O164" s="164">
        <f t="shared" si="7"/>
        <v>0</v>
      </c>
    </row>
    <row r="165" spans="3:16" s="36" customFormat="1" hidden="1">
      <c r="C165" s="252"/>
      <c r="D165" s="84"/>
      <c r="F165" s="164"/>
      <c r="G165" s="164"/>
      <c r="H165" s="164"/>
      <c r="K165" s="36">
        <v>64</v>
      </c>
      <c r="L165" s="252">
        <f t="shared" si="5"/>
        <v>0</v>
      </c>
      <c r="M165" s="256">
        <f t="shared" si="1"/>
        <v>0</v>
      </c>
      <c r="N165" s="36">
        <f t="shared" si="6"/>
        <v>0</v>
      </c>
      <c r="O165" s="164">
        <f t="shared" si="7"/>
        <v>0</v>
      </c>
    </row>
    <row r="166" spans="3:16" s="36" customFormat="1" hidden="1">
      <c r="C166" s="252"/>
      <c r="D166" s="84"/>
      <c r="F166" s="164"/>
      <c r="G166" s="164"/>
      <c r="H166" s="164"/>
      <c r="K166" s="36">
        <v>65</v>
      </c>
      <c r="L166" s="252">
        <f t="shared" si="5"/>
        <v>0</v>
      </c>
      <c r="M166" s="256">
        <f t="shared" si="1"/>
        <v>0</v>
      </c>
      <c r="N166" s="36">
        <f t="shared" si="6"/>
        <v>0</v>
      </c>
      <c r="O166" s="164">
        <f t="shared" si="7"/>
        <v>0</v>
      </c>
    </row>
    <row r="167" spans="3:16" s="36" customFormat="1" hidden="1">
      <c r="C167" s="252"/>
      <c r="D167" s="84"/>
      <c r="F167" s="164"/>
      <c r="G167" s="164"/>
      <c r="H167" s="164"/>
      <c r="K167" s="36">
        <v>66</v>
      </c>
      <c r="L167" s="252">
        <f t="shared" si="5"/>
        <v>0</v>
      </c>
      <c r="M167" s="256">
        <f t="shared" ref="M167:M230" si="8">L167*$F$28/12</f>
        <v>0</v>
      </c>
      <c r="N167" s="36">
        <f t="shared" si="6"/>
        <v>0</v>
      </c>
      <c r="O167" s="164">
        <f t="shared" si="7"/>
        <v>0</v>
      </c>
    </row>
    <row r="168" spans="3:16" s="36" customFormat="1" hidden="1">
      <c r="K168" s="36">
        <v>67</v>
      </c>
      <c r="L168" s="252">
        <f t="shared" si="5"/>
        <v>0</v>
      </c>
      <c r="M168" s="256">
        <f t="shared" si="8"/>
        <v>0</v>
      </c>
      <c r="N168" s="36">
        <f t="shared" si="6"/>
        <v>0</v>
      </c>
      <c r="O168" s="164">
        <f t="shared" si="7"/>
        <v>0</v>
      </c>
    </row>
    <row r="169" spans="3:16" s="36" customFormat="1" hidden="1">
      <c r="K169" s="36">
        <v>68</v>
      </c>
      <c r="L169" s="252">
        <f t="shared" si="5"/>
        <v>0</v>
      </c>
      <c r="M169" s="256">
        <f t="shared" si="8"/>
        <v>0</v>
      </c>
      <c r="N169" s="36">
        <f t="shared" si="6"/>
        <v>0</v>
      </c>
      <c r="O169" s="164">
        <f t="shared" si="7"/>
        <v>0</v>
      </c>
    </row>
    <row r="170" spans="3:16" s="36" customFormat="1" hidden="1">
      <c r="K170" s="36">
        <v>69</v>
      </c>
      <c r="L170" s="252">
        <f t="shared" si="5"/>
        <v>0</v>
      </c>
      <c r="M170" s="256">
        <f t="shared" si="8"/>
        <v>0</v>
      </c>
      <c r="N170" s="36">
        <f t="shared" si="6"/>
        <v>0</v>
      </c>
      <c r="O170" s="164">
        <f t="shared" si="7"/>
        <v>0</v>
      </c>
    </row>
    <row r="171" spans="3:16" s="36" customFormat="1" hidden="1">
      <c r="K171" s="36">
        <v>70</v>
      </c>
      <c r="L171" s="252">
        <f t="shared" si="5"/>
        <v>0</v>
      </c>
      <c r="M171" s="256">
        <f t="shared" si="8"/>
        <v>0</v>
      </c>
      <c r="N171" s="36">
        <f t="shared" si="6"/>
        <v>0</v>
      </c>
      <c r="O171" s="164">
        <f t="shared" si="7"/>
        <v>0</v>
      </c>
    </row>
    <row r="172" spans="3:16" s="36" customFormat="1" hidden="1">
      <c r="K172" s="36">
        <v>71</v>
      </c>
      <c r="L172" s="252">
        <f t="shared" si="5"/>
        <v>0</v>
      </c>
      <c r="M172" s="256">
        <f t="shared" si="8"/>
        <v>0</v>
      </c>
      <c r="N172" s="36">
        <f t="shared" si="6"/>
        <v>0</v>
      </c>
      <c r="O172" s="164">
        <f t="shared" si="7"/>
        <v>0</v>
      </c>
    </row>
    <row r="173" spans="3:16" s="36" customFormat="1" hidden="1">
      <c r="K173" s="36">
        <v>72</v>
      </c>
      <c r="L173" s="252">
        <f t="shared" si="5"/>
        <v>0</v>
      </c>
      <c r="M173" s="256">
        <f t="shared" si="8"/>
        <v>0</v>
      </c>
      <c r="N173" s="36">
        <f t="shared" si="6"/>
        <v>1</v>
      </c>
      <c r="O173" s="164">
        <f t="shared" si="7"/>
        <v>0</v>
      </c>
      <c r="P173" s="254"/>
    </row>
    <row r="174" spans="3:16" s="36" customFormat="1" hidden="1">
      <c r="K174" s="36">
        <v>73</v>
      </c>
      <c r="L174" s="252">
        <f t="shared" si="5"/>
        <v>0</v>
      </c>
      <c r="M174" s="256">
        <f t="shared" si="8"/>
        <v>0</v>
      </c>
      <c r="N174" s="36">
        <f t="shared" si="6"/>
        <v>0</v>
      </c>
      <c r="O174" s="164">
        <f t="shared" si="7"/>
        <v>0</v>
      </c>
    </row>
    <row r="175" spans="3:16" s="36" customFormat="1" hidden="1">
      <c r="K175" s="36">
        <v>74</v>
      </c>
      <c r="L175" s="252">
        <f t="shared" si="5"/>
        <v>0</v>
      </c>
      <c r="M175" s="256">
        <f t="shared" si="8"/>
        <v>0</v>
      </c>
      <c r="N175" s="36">
        <f t="shared" si="6"/>
        <v>0</v>
      </c>
      <c r="O175" s="164">
        <f t="shared" si="7"/>
        <v>0</v>
      </c>
    </row>
    <row r="176" spans="3:16" s="36" customFormat="1" hidden="1">
      <c r="K176" s="36">
        <v>75</v>
      </c>
      <c r="L176" s="252">
        <f t="shared" si="5"/>
        <v>0</v>
      </c>
      <c r="M176" s="256">
        <f t="shared" si="8"/>
        <v>0</v>
      </c>
      <c r="N176" s="36">
        <f t="shared" si="6"/>
        <v>0</v>
      </c>
      <c r="O176" s="164">
        <f t="shared" si="7"/>
        <v>0</v>
      </c>
    </row>
    <row r="177" spans="11:15" s="36" customFormat="1" hidden="1">
      <c r="K177" s="36">
        <v>76</v>
      </c>
      <c r="L177" s="252">
        <f t="shared" si="5"/>
        <v>0</v>
      </c>
      <c r="M177" s="256">
        <f t="shared" si="8"/>
        <v>0</v>
      </c>
      <c r="N177" s="36">
        <f t="shared" si="6"/>
        <v>0</v>
      </c>
      <c r="O177" s="164">
        <f t="shared" si="7"/>
        <v>0</v>
      </c>
    </row>
    <row r="178" spans="11:15" s="36" customFormat="1" hidden="1">
      <c r="K178" s="36">
        <v>77</v>
      </c>
      <c r="L178" s="252">
        <f t="shared" si="5"/>
        <v>0</v>
      </c>
      <c r="M178" s="256">
        <f t="shared" si="8"/>
        <v>0</v>
      </c>
      <c r="N178" s="36">
        <f t="shared" si="6"/>
        <v>0</v>
      </c>
      <c r="O178" s="164">
        <f t="shared" si="7"/>
        <v>0</v>
      </c>
    </row>
    <row r="179" spans="11:15" s="36" customFormat="1" hidden="1">
      <c r="K179" s="36">
        <v>78</v>
      </c>
      <c r="L179" s="252">
        <f t="shared" si="5"/>
        <v>0</v>
      </c>
      <c r="M179" s="256">
        <f t="shared" si="8"/>
        <v>0</v>
      </c>
      <c r="N179" s="36">
        <f t="shared" si="6"/>
        <v>0</v>
      </c>
      <c r="O179" s="164">
        <f t="shared" si="7"/>
        <v>0</v>
      </c>
    </row>
    <row r="180" spans="11:15" s="36" customFormat="1" hidden="1">
      <c r="K180" s="36">
        <v>79</v>
      </c>
      <c r="L180" s="252">
        <f t="shared" si="5"/>
        <v>0</v>
      </c>
      <c r="M180" s="256">
        <f t="shared" si="8"/>
        <v>0</v>
      </c>
      <c r="N180" s="36">
        <f t="shared" si="6"/>
        <v>0</v>
      </c>
      <c r="O180" s="164">
        <f t="shared" si="7"/>
        <v>0</v>
      </c>
    </row>
    <row r="181" spans="11:15" s="36" customFormat="1" hidden="1">
      <c r="K181" s="36">
        <v>80</v>
      </c>
      <c r="L181" s="252">
        <f t="shared" si="5"/>
        <v>0</v>
      </c>
      <c r="M181" s="256">
        <f t="shared" si="8"/>
        <v>0</v>
      </c>
      <c r="N181" s="36">
        <f t="shared" si="6"/>
        <v>0</v>
      </c>
      <c r="O181" s="164">
        <f t="shared" si="7"/>
        <v>0</v>
      </c>
    </row>
    <row r="182" spans="11:15" s="36" customFormat="1" hidden="1">
      <c r="K182" s="36">
        <v>81</v>
      </c>
      <c r="L182" s="252">
        <f t="shared" si="5"/>
        <v>0</v>
      </c>
      <c r="M182" s="256">
        <f t="shared" si="8"/>
        <v>0</v>
      </c>
      <c r="N182" s="36">
        <f t="shared" si="6"/>
        <v>0</v>
      </c>
      <c r="O182" s="164">
        <f t="shared" si="7"/>
        <v>0</v>
      </c>
    </row>
    <row r="183" spans="11:15" s="36" customFormat="1" hidden="1">
      <c r="K183" s="36">
        <v>82</v>
      </c>
      <c r="L183" s="252">
        <f t="shared" si="5"/>
        <v>0</v>
      </c>
      <c r="M183" s="256">
        <f t="shared" si="8"/>
        <v>0</v>
      </c>
      <c r="N183" s="36">
        <f t="shared" si="6"/>
        <v>0</v>
      </c>
      <c r="O183" s="164">
        <f t="shared" si="7"/>
        <v>0</v>
      </c>
    </row>
    <row r="184" spans="11:15" s="36" customFormat="1" hidden="1">
      <c r="K184" s="36">
        <v>83</v>
      </c>
      <c r="L184" s="252">
        <f t="shared" si="5"/>
        <v>0</v>
      </c>
      <c r="M184" s="256">
        <f t="shared" si="8"/>
        <v>0</v>
      </c>
      <c r="N184" s="36">
        <f t="shared" si="6"/>
        <v>0</v>
      </c>
      <c r="O184" s="164">
        <f t="shared" si="7"/>
        <v>0</v>
      </c>
    </row>
    <row r="185" spans="11:15" s="36" customFormat="1" hidden="1">
      <c r="K185" s="36">
        <v>84</v>
      </c>
      <c r="L185" s="252">
        <f t="shared" si="5"/>
        <v>0</v>
      </c>
      <c r="M185" s="256">
        <f t="shared" si="8"/>
        <v>0</v>
      </c>
      <c r="N185" s="36">
        <f t="shared" si="6"/>
        <v>0</v>
      </c>
      <c r="O185" s="164">
        <f t="shared" si="7"/>
        <v>0</v>
      </c>
    </row>
    <row r="186" spans="11:15" s="36" customFormat="1" hidden="1">
      <c r="K186" s="36">
        <v>85</v>
      </c>
      <c r="L186" s="252">
        <f t="shared" si="5"/>
        <v>0</v>
      </c>
      <c r="M186" s="256">
        <f t="shared" si="8"/>
        <v>0</v>
      </c>
      <c r="N186" s="36">
        <f t="shared" si="6"/>
        <v>0</v>
      </c>
      <c r="O186" s="164">
        <f t="shared" si="7"/>
        <v>0</v>
      </c>
    </row>
    <row r="187" spans="11:15" s="36" customFormat="1" hidden="1">
      <c r="K187" s="36">
        <v>86</v>
      </c>
      <c r="L187" s="252">
        <f t="shared" si="5"/>
        <v>0</v>
      </c>
      <c r="M187" s="256">
        <f t="shared" si="8"/>
        <v>0</v>
      </c>
      <c r="N187" s="36">
        <f t="shared" si="6"/>
        <v>0</v>
      </c>
      <c r="O187" s="164">
        <f t="shared" si="7"/>
        <v>0</v>
      </c>
    </row>
    <row r="188" spans="11:15" s="36" customFormat="1" hidden="1">
      <c r="K188" s="36">
        <v>87</v>
      </c>
      <c r="L188" s="252">
        <f t="shared" si="5"/>
        <v>0</v>
      </c>
      <c r="M188" s="256">
        <f t="shared" si="8"/>
        <v>0</v>
      </c>
      <c r="N188" s="36">
        <f t="shared" si="6"/>
        <v>0</v>
      </c>
      <c r="O188" s="164">
        <f t="shared" si="7"/>
        <v>0</v>
      </c>
    </row>
    <row r="189" spans="11:15" s="36" customFormat="1" hidden="1">
      <c r="K189" s="36">
        <v>88</v>
      </c>
      <c r="L189" s="252">
        <f t="shared" si="5"/>
        <v>0</v>
      </c>
      <c r="M189" s="256">
        <f t="shared" si="8"/>
        <v>0</v>
      </c>
      <c r="N189" s="36">
        <f t="shared" si="6"/>
        <v>0</v>
      </c>
      <c r="O189" s="164">
        <f t="shared" si="7"/>
        <v>0</v>
      </c>
    </row>
    <row r="190" spans="11:15" s="36" customFormat="1" hidden="1">
      <c r="K190" s="36">
        <v>89</v>
      </c>
      <c r="L190" s="252">
        <f t="shared" si="5"/>
        <v>0</v>
      </c>
      <c r="M190" s="256">
        <f t="shared" si="8"/>
        <v>0</v>
      </c>
      <c r="N190" s="36">
        <f t="shared" si="6"/>
        <v>0</v>
      </c>
      <c r="O190" s="164">
        <f t="shared" si="7"/>
        <v>0</v>
      </c>
    </row>
    <row r="191" spans="11:15" s="36" customFormat="1" hidden="1">
      <c r="K191" s="36">
        <v>90</v>
      </c>
      <c r="L191" s="252">
        <f t="shared" si="5"/>
        <v>0</v>
      </c>
      <c r="M191" s="256">
        <f t="shared" si="8"/>
        <v>0</v>
      </c>
      <c r="N191" s="36">
        <f t="shared" si="6"/>
        <v>0</v>
      </c>
      <c r="O191" s="164">
        <f t="shared" si="7"/>
        <v>0</v>
      </c>
    </row>
    <row r="192" spans="11:15" s="36" customFormat="1" hidden="1">
      <c r="K192" s="36">
        <v>91</v>
      </c>
      <c r="L192" s="252">
        <f t="shared" si="5"/>
        <v>0</v>
      </c>
      <c r="M192" s="256">
        <f t="shared" si="8"/>
        <v>0</v>
      </c>
      <c r="N192" s="36">
        <f t="shared" si="6"/>
        <v>0</v>
      </c>
      <c r="O192" s="164">
        <f t="shared" si="7"/>
        <v>0</v>
      </c>
    </row>
    <row r="193" spans="11:15" s="36" customFormat="1" hidden="1">
      <c r="K193" s="36">
        <v>92</v>
      </c>
      <c r="L193" s="252">
        <f t="shared" si="5"/>
        <v>0</v>
      </c>
      <c r="M193" s="256">
        <f t="shared" si="8"/>
        <v>0</v>
      </c>
      <c r="N193" s="36">
        <f t="shared" si="6"/>
        <v>0</v>
      </c>
      <c r="O193" s="164">
        <f t="shared" si="7"/>
        <v>0</v>
      </c>
    </row>
    <row r="194" spans="11:15" s="36" customFormat="1" hidden="1">
      <c r="K194" s="36">
        <v>93</v>
      </c>
      <c r="L194" s="252">
        <f t="shared" si="5"/>
        <v>0</v>
      </c>
      <c r="M194" s="256">
        <f t="shared" si="8"/>
        <v>0</v>
      </c>
      <c r="N194" s="36">
        <f t="shared" si="6"/>
        <v>0</v>
      </c>
      <c r="O194" s="164">
        <f t="shared" si="7"/>
        <v>0</v>
      </c>
    </row>
    <row r="195" spans="11:15" s="36" customFormat="1" hidden="1">
      <c r="K195" s="36">
        <v>94</v>
      </c>
      <c r="L195" s="252">
        <f t="shared" si="5"/>
        <v>0</v>
      </c>
      <c r="M195" s="256">
        <f t="shared" si="8"/>
        <v>0</v>
      </c>
      <c r="N195" s="36">
        <f t="shared" si="6"/>
        <v>0</v>
      </c>
      <c r="O195" s="164">
        <f t="shared" si="7"/>
        <v>0</v>
      </c>
    </row>
    <row r="196" spans="11:15" s="36" customFormat="1" hidden="1">
      <c r="K196" s="36">
        <v>95</v>
      </c>
      <c r="L196" s="252">
        <f t="shared" si="5"/>
        <v>0</v>
      </c>
      <c r="M196" s="256">
        <f t="shared" si="8"/>
        <v>0</v>
      </c>
      <c r="N196" s="36">
        <f t="shared" si="6"/>
        <v>0</v>
      </c>
      <c r="O196" s="164">
        <f t="shared" si="7"/>
        <v>0</v>
      </c>
    </row>
    <row r="197" spans="11:15" s="36" customFormat="1" hidden="1">
      <c r="K197" s="36">
        <v>96</v>
      </c>
      <c r="L197" s="252">
        <f t="shared" si="5"/>
        <v>0</v>
      </c>
      <c r="M197" s="256">
        <f t="shared" si="8"/>
        <v>0</v>
      </c>
      <c r="N197" s="36">
        <f t="shared" si="6"/>
        <v>0</v>
      </c>
      <c r="O197" s="164">
        <f t="shared" si="7"/>
        <v>0</v>
      </c>
    </row>
    <row r="198" spans="11:15" s="36" customFormat="1" hidden="1">
      <c r="K198" s="36">
        <v>97</v>
      </c>
      <c r="L198" s="252">
        <f t="shared" si="5"/>
        <v>0</v>
      </c>
      <c r="M198" s="256">
        <f t="shared" si="8"/>
        <v>0</v>
      </c>
      <c r="N198" s="36">
        <f t="shared" si="6"/>
        <v>0</v>
      </c>
      <c r="O198" s="164">
        <f t="shared" si="7"/>
        <v>0</v>
      </c>
    </row>
    <row r="199" spans="11:15" s="36" customFormat="1" hidden="1">
      <c r="K199" s="36">
        <v>98</v>
      </c>
      <c r="L199" s="252">
        <f t="shared" si="5"/>
        <v>0</v>
      </c>
      <c r="M199" s="256">
        <f t="shared" si="8"/>
        <v>0</v>
      </c>
      <c r="N199" s="36">
        <f t="shared" si="6"/>
        <v>0</v>
      </c>
      <c r="O199" s="164">
        <f t="shared" si="7"/>
        <v>0</v>
      </c>
    </row>
    <row r="200" spans="11:15" s="36" customFormat="1" hidden="1">
      <c r="K200" s="36">
        <v>99</v>
      </c>
      <c r="L200" s="252">
        <f t="shared" si="5"/>
        <v>0</v>
      </c>
      <c r="M200" s="256">
        <f t="shared" si="8"/>
        <v>0</v>
      </c>
      <c r="N200" s="36">
        <f t="shared" si="6"/>
        <v>0</v>
      </c>
      <c r="O200" s="164">
        <f t="shared" si="7"/>
        <v>0</v>
      </c>
    </row>
    <row r="201" spans="11:15" s="36" customFormat="1" hidden="1">
      <c r="K201" s="36">
        <v>100</v>
      </c>
      <c r="L201" s="252">
        <f t="shared" si="5"/>
        <v>0</v>
      </c>
      <c r="M201" s="256">
        <f t="shared" si="8"/>
        <v>0</v>
      </c>
      <c r="N201" s="36">
        <f t="shared" si="6"/>
        <v>0</v>
      </c>
      <c r="O201" s="164">
        <f t="shared" si="7"/>
        <v>0</v>
      </c>
    </row>
    <row r="202" spans="11:15" s="36" customFormat="1" hidden="1">
      <c r="K202" s="36">
        <v>101</v>
      </c>
      <c r="L202" s="252">
        <f t="shared" si="5"/>
        <v>0</v>
      </c>
      <c r="M202" s="256">
        <f t="shared" si="8"/>
        <v>0</v>
      </c>
      <c r="N202" s="36">
        <f t="shared" si="6"/>
        <v>0</v>
      </c>
      <c r="O202" s="164">
        <f t="shared" si="7"/>
        <v>0</v>
      </c>
    </row>
    <row r="203" spans="11:15" s="36" customFormat="1" hidden="1">
      <c r="K203" s="36">
        <v>102</v>
      </c>
      <c r="L203" s="252">
        <f t="shared" si="5"/>
        <v>0</v>
      </c>
      <c r="M203" s="256">
        <f t="shared" si="8"/>
        <v>0</v>
      </c>
      <c r="N203" s="36">
        <f t="shared" si="6"/>
        <v>0</v>
      </c>
      <c r="O203" s="164">
        <f t="shared" si="7"/>
        <v>0</v>
      </c>
    </row>
    <row r="204" spans="11:15" s="36" customFormat="1" hidden="1">
      <c r="K204" s="36">
        <v>103</v>
      </c>
      <c r="L204" s="252">
        <f t="shared" si="5"/>
        <v>0</v>
      </c>
      <c r="M204" s="256">
        <f t="shared" si="8"/>
        <v>0</v>
      </c>
      <c r="N204" s="36">
        <f t="shared" si="6"/>
        <v>0</v>
      </c>
      <c r="O204" s="164">
        <f t="shared" si="7"/>
        <v>0</v>
      </c>
    </row>
    <row r="205" spans="11:15" s="36" customFormat="1" hidden="1">
      <c r="K205" s="36">
        <v>104</v>
      </c>
      <c r="L205" s="252">
        <f t="shared" si="5"/>
        <v>0</v>
      </c>
      <c r="M205" s="256">
        <f t="shared" si="8"/>
        <v>0</v>
      </c>
      <c r="N205" s="36">
        <f t="shared" si="6"/>
        <v>0</v>
      </c>
      <c r="O205" s="164">
        <f t="shared" si="7"/>
        <v>0</v>
      </c>
    </row>
    <row r="206" spans="11:15" s="36" customFormat="1" hidden="1">
      <c r="K206" s="36">
        <v>105</v>
      </c>
      <c r="L206" s="252">
        <f t="shared" si="5"/>
        <v>0</v>
      </c>
      <c r="M206" s="256">
        <f t="shared" si="8"/>
        <v>0</v>
      </c>
      <c r="N206" s="36">
        <f t="shared" si="6"/>
        <v>0</v>
      </c>
      <c r="O206" s="164">
        <f t="shared" si="7"/>
        <v>0</v>
      </c>
    </row>
    <row r="207" spans="11:15" s="36" customFormat="1" hidden="1">
      <c r="K207" s="36">
        <v>106</v>
      </c>
      <c r="L207" s="252">
        <f t="shared" si="5"/>
        <v>0</v>
      </c>
      <c r="M207" s="256">
        <f t="shared" si="8"/>
        <v>0</v>
      </c>
      <c r="N207" s="36">
        <f t="shared" si="6"/>
        <v>0</v>
      </c>
      <c r="O207" s="164">
        <f t="shared" si="7"/>
        <v>0</v>
      </c>
    </row>
    <row r="208" spans="11:15" s="36" customFormat="1" hidden="1">
      <c r="K208" s="36">
        <v>107</v>
      </c>
      <c r="L208" s="252">
        <f t="shared" si="5"/>
        <v>0</v>
      </c>
      <c r="M208" s="256">
        <f t="shared" si="8"/>
        <v>0</v>
      </c>
      <c r="N208" s="36">
        <f t="shared" si="6"/>
        <v>0</v>
      </c>
      <c r="O208" s="164">
        <f t="shared" si="7"/>
        <v>0</v>
      </c>
    </row>
    <row r="209" spans="11:15" s="36" customFormat="1" hidden="1">
      <c r="K209" s="36">
        <v>108</v>
      </c>
      <c r="L209" s="252">
        <f t="shared" si="5"/>
        <v>0</v>
      </c>
      <c r="M209" s="256">
        <f t="shared" si="8"/>
        <v>0</v>
      </c>
      <c r="N209" s="36">
        <f t="shared" si="6"/>
        <v>0</v>
      </c>
      <c r="O209" s="164">
        <f t="shared" si="7"/>
        <v>0</v>
      </c>
    </row>
    <row r="210" spans="11:15" s="36" customFormat="1" hidden="1">
      <c r="K210" s="36">
        <v>109</v>
      </c>
      <c r="L210" s="252">
        <f t="shared" si="5"/>
        <v>0</v>
      </c>
      <c r="M210" s="256">
        <f t="shared" si="8"/>
        <v>0</v>
      </c>
      <c r="N210" s="36">
        <f t="shared" si="6"/>
        <v>0</v>
      </c>
      <c r="O210" s="164">
        <f t="shared" si="7"/>
        <v>0</v>
      </c>
    </row>
    <row r="211" spans="11:15" s="36" customFormat="1" hidden="1">
      <c r="K211" s="36">
        <v>110</v>
      </c>
      <c r="L211" s="252">
        <f t="shared" si="5"/>
        <v>0</v>
      </c>
      <c r="M211" s="256">
        <f t="shared" si="8"/>
        <v>0</v>
      </c>
      <c r="N211" s="36">
        <f t="shared" si="6"/>
        <v>0</v>
      </c>
      <c r="O211" s="164">
        <f t="shared" si="7"/>
        <v>0</v>
      </c>
    </row>
    <row r="212" spans="11:15" s="36" customFormat="1" hidden="1">
      <c r="K212" s="36">
        <v>111</v>
      </c>
      <c r="L212" s="252">
        <f t="shared" si="5"/>
        <v>0</v>
      </c>
      <c r="M212" s="256">
        <f t="shared" si="8"/>
        <v>0</v>
      </c>
      <c r="N212" s="36">
        <f t="shared" si="6"/>
        <v>0</v>
      </c>
      <c r="O212" s="164">
        <f t="shared" si="7"/>
        <v>0</v>
      </c>
    </row>
    <row r="213" spans="11:15" s="36" customFormat="1" hidden="1">
      <c r="K213" s="36">
        <v>112</v>
      </c>
      <c r="L213" s="252">
        <f t="shared" si="5"/>
        <v>0</v>
      </c>
      <c r="M213" s="256">
        <f t="shared" si="8"/>
        <v>0</v>
      </c>
      <c r="N213" s="36">
        <f t="shared" si="6"/>
        <v>0</v>
      </c>
      <c r="O213" s="164">
        <f t="shared" si="7"/>
        <v>0</v>
      </c>
    </row>
    <row r="214" spans="11:15" s="36" customFormat="1" hidden="1">
      <c r="K214" s="36">
        <v>113</v>
      </c>
      <c r="L214" s="252">
        <f t="shared" si="5"/>
        <v>0</v>
      </c>
      <c r="M214" s="256">
        <f t="shared" si="8"/>
        <v>0</v>
      </c>
      <c r="N214" s="36">
        <f t="shared" si="6"/>
        <v>0</v>
      </c>
      <c r="O214" s="164">
        <f t="shared" si="7"/>
        <v>0</v>
      </c>
    </row>
    <row r="215" spans="11:15" s="36" customFormat="1" hidden="1">
      <c r="K215" s="36">
        <v>114</v>
      </c>
      <c r="L215" s="252">
        <f t="shared" si="5"/>
        <v>0</v>
      </c>
      <c r="M215" s="256">
        <f t="shared" si="8"/>
        <v>0</v>
      </c>
      <c r="N215" s="36">
        <f t="shared" si="6"/>
        <v>0</v>
      </c>
      <c r="O215" s="164">
        <f t="shared" si="7"/>
        <v>0</v>
      </c>
    </row>
    <row r="216" spans="11:15" s="36" customFormat="1" hidden="1">
      <c r="K216" s="36">
        <v>115</v>
      </c>
      <c r="L216" s="252">
        <f t="shared" si="5"/>
        <v>0</v>
      </c>
      <c r="M216" s="256">
        <f t="shared" si="8"/>
        <v>0</v>
      </c>
      <c r="N216" s="36">
        <f t="shared" si="6"/>
        <v>0</v>
      </c>
      <c r="O216" s="164">
        <f t="shared" si="7"/>
        <v>0</v>
      </c>
    </row>
    <row r="217" spans="11:15" s="36" customFormat="1" hidden="1">
      <c r="K217" s="36">
        <v>116</v>
      </c>
      <c r="L217" s="252">
        <f t="shared" si="5"/>
        <v>0</v>
      </c>
      <c r="M217" s="256">
        <f t="shared" si="8"/>
        <v>0</v>
      </c>
      <c r="N217" s="36">
        <f t="shared" si="6"/>
        <v>0</v>
      </c>
      <c r="O217" s="164">
        <f t="shared" si="7"/>
        <v>0</v>
      </c>
    </row>
    <row r="218" spans="11:15" s="36" customFormat="1" hidden="1">
      <c r="K218" s="36">
        <v>117</v>
      </c>
      <c r="L218" s="252">
        <f t="shared" si="5"/>
        <v>0</v>
      </c>
      <c r="M218" s="256">
        <f t="shared" si="8"/>
        <v>0</v>
      </c>
      <c r="N218" s="36">
        <f t="shared" si="6"/>
        <v>0</v>
      </c>
      <c r="O218" s="164">
        <f t="shared" si="7"/>
        <v>0</v>
      </c>
    </row>
    <row r="219" spans="11:15" s="36" customFormat="1" hidden="1">
      <c r="K219" s="36">
        <v>118</v>
      </c>
      <c r="L219" s="252">
        <f t="shared" si="5"/>
        <v>0</v>
      </c>
      <c r="M219" s="256">
        <f t="shared" si="8"/>
        <v>0</v>
      </c>
      <c r="N219" s="36">
        <f t="shared" si="6"/>
        <v>0</v>
      </c>
      <c r="O219" s="164">
        <f t="shared" si="7"/>
        <v>0</v>
      </c>
    </row>
    <row r="220" spans="11:15" s="36" customFormat="1" hidden="1">
      <c r="K220" s="36">
        <v>119</v>
      </c>
      <c r="L220" s="252">
        <f t="shared" si="5"/>
        <v>0</v>
      </c>
      <c r="M220" s="256">
        <f t="shared" si="8"/>
        <v>0</v>
      </c>
      <c r="N220" s="36">
        <f t="shared" si="6"/>
        <v>0</v>
      </c>
      <c r="O220" s="164">
        <f t="shared" si="7"/>
        <v>0</v>
      </c>
    </row>
    <row r="221" spans="11:15" s="36" customFormat="1" hidden="1">
      <c r="K221" s="36">
        <v>120</v>
      </c>
      <c r="L221" s="252">
        <f t="shared" si="5"/>
        <v>0</v>
      </c>
      <c r="M221" s="256">
        <f t="shared" si="8"/>
        <v>0</v>
      </c>
      <c r="N221" s="36">
        <f t="shared" si="6"/>
        <v>0</v>
      </c>
      <c r="O221" s="164">
        <f t="shared" si="7"/>
        <v>0</v>
      </c>
    </row>
    <row r="222" spans="11:15" s="36" customFormat="1" hidden="1">
      <c r="K222" s="36">
        <v>121</v>
      </c>
      <c r="L222" s="252">
        <f t="shared" si="5"/>
        <v>0</v>
      </c>
      <c r="M222" s="256">
        <f t="shared" si="8"/>
        <v>0</v>
      </c>
      <c r="N222" s="36">
        <f t="shared" si="6"/>
        <v>0</v>
      </c>
      <c r="O222" s="164">
        <f t="shared" si="7"/>
        <v>0</v>
      </c>
    </row>
    <row r="223" spans="11:15" s="36" customFormat="1" hidden="1">
      <c r="K223" s="36">
        <v>122</v>
      </c>
      <c r="L223" s="252">
        <f t="shared" si="5"/>
        <v>0</v>
      </c>
      <c r="M223" s="256">
        <f t="shared" si="8"/>
        <v>0</v>
      </c>
      <c r="N223" s="36">
        <f t="shared" si="6"/>
        <v>0</v>
      </c>
      <c r="O223" s="164">
        <f t="shared" si="7"/>
        <v>0</v>
      </c>
    </row>
    <row r="224" spans="11:15" s="36" customFormat="1" hidden="1">
      <c r="K224" s="36">
        <v>123</v>
      </c>
      <c r="L224" s="252">
        <f t="shared" si="5"/>
        <v>0</v>
      </c>
      <c r="M224" s="256">
        <f t="shared" si="8"/>
        <v>0</v>
      </c>
      <c r="N224" s="36">
        <f t="shared" si="6"/>
        <v>0</v>
      </c>
      <c r="O224" s="164">
        <f t="shared" si="7"/>
        <v>0</v>
      </c>
    </row>
    <row r="225" spans="11:15" s="36" customFormat="1" hidden="1">
      <c r="K225" s="36">
        <v>124</v>
      </c>
      <c r="L225" s="252">
        <f t="shared" si="5"/>
        <v>0</v>
      </c>
      <c r="M225" s="256">
        <f t="shared" si="8"/>
        <v>0</v>
      </c>
      <c r="N225" s="36">
        <f t="shared" si="6"/>
        <v>0</v>
      </c>
      <c r="O225" s="164">
        <f t="shared" si="7"/>
        <v>0</v>
      </c>
    </row>
    <row r="226" spans="11:15" s="36" customFormat="1" hidden="1">
      <c r="K226" s="36">
        <v>125</v>
      </c>
      <c r="L226" s="252">
        <f t="shared" ref="L226:L289" si="9">L225+M225</f>
        <v>0</v>
      </c>
      <c r="M226" s="256">
        <f t="shared" si="8"/>
        <v>0</v>
      </c>
      <c r="N226" s="36">
        <f t="shared" ref="N226:N289" si="10">IF($F$32*12=K226,1,0)</f>
        <v>0</v>
      </c>
      <c r="O226" s="164">
        <f t="shared" ref="O226:O289" si="11">L226*N226/K226</f>
        <v>0</v>
      </c>
    </row>
    <row r="227" spans="11:15" s="36" customFormat="1" hidden="1">
      <c r="K227" s="36">
        <v>126</v>
      </c>
      <c r="L227" s="252">
        <f t="shared" si="9"/>
        <v>0</v>
      </c>
      <c r="M227" s="256">
        <f t="shared" si="8"/>
        <v>0</v>
      </c>
      <c r="N227" s="36">
        <f t="shared" si="10"/>
        <v>0</v>
      </c>
      <c r="O227" s="164">
        <f t="shared" si="11"/>
        <v>0</v>
      </c>
    </row>
    <row r="228" spans="11:15" s="36" customFormat="1" hidden="1">
      <c r="K228" s="36">
        <v>127</v>
      </c>
      <c r="L228" s="252">
        <f t="shared" si="9"/>
        <v>0</v>
      </c>
      <c r="M228" s="256">
        <f t="shared" si="8"/>
        <v>0</v>
      </c>
      <c r="N228" s="36">
        <f t="shared" si="10"/>
        <v>0</v>
      </c>
      <c r="O228" s="164">
        <f t="shared" si="11"/>
        <v>0</v>
      </c>
    </row>
    <row r="229" spans="11:15" s="36" customFormat="1" hidden="1">
      <c r="K229" s="36">
        <v>128</v>
      </c>
      <c r="L229" s="252">
        <f t="shared" si="9"/>
        <v>0</v>
      </c>
      <c r="M229" s="256">
        <f t="shared" si="8"/>
        <v>0</v>
      </c>
      <c r="N229" s="36">
        <f t="shared" si="10"/>
        <v>0</v>
      </c>
      <c r="O229" s="164">
        <f t="shared" si="11"/>
        <v>0</v>
      </c>
    </row>
    <row r="230" spans="11:15" s="36" customFormat="1" hidden="1">
      <c r="K230" s="36">
        <v>129</v>
      </c>
      <c r="L230" s="252">
        <f t="shared" si="9"/>
        <v>0</v>
      </c>
      <c r="M230" s="256">
        <f t="shared" si="8"/>
        <v>0</v>
      </c>
      <c r="N230" s="36">
        <f t="shared" si="10"/>
        <v>0</v>
      </c>
      <c r="O230" s="164">
        <f t="shared" si="11"/>
        <v>0</v>
      </c>
    </row>
    <row r="231" spans="11:15" s="36" customFormat="1" hidden="1">
      <c r="K231" s="36">
        <v>130</v>
      </c>
      <c r="L231" s="252">
        <f t="shared" si="9"/>
        <v>0</v>
      </c>
      <c r="M231" s="256">
        <f t="shared" ref="M231:M294" si="12">L231*$F$28/12</f>
        <v>0</v>
      </c>
      <c r="N231" s="36">
        <f t="shared" si="10"/>
        <v>0</v>
      </c>
      <c r="O231" s="164">
        <f t="shared" si="11"/>
        <v>0</v>
      </c>
    </row>
    <row r="232" spans="11:15" s="36" customFormat="1" hidden="1">
      <c r="K232" s="36">
        <v>131</v>
      </c>
      <c r="L232" s="252">
        <f t="shared" si="9"/>
        <v>0</v>
      </c>
      <c r="M232" s="256">
        <f t="shared" si="12"/>
        <v>0</v>
      </c>
      <c r="N232" s="36">
        <f t="shared" si="10"/>
        <v>0</v>
      </c>
      <c r="O232" s="164">
        <f t="shared" si="11"/>
        <v>0</v>
      </c>
    </row>
    <row r="233" spans="11:15" s="36" customFormat="1" hidden="1">
      <c r="K233" s="36">
        <v>132</v>
      </c>
      <c r="L233" s="252">
        <f t="shared" si="9"/>
        <v>0</v>
      </c>
      <c r="M233" s="256">
        <f t="shared" si="12"/>
        <v>0</v>
      </c>
      <c r="N233" s="36">
        <f t="shared" si="10"/>
        <v>0</v>
      </c>
      <c r="O233" s="164">
        <f t="shared" si="11"/>
        <v>0</v>
      </c>
    </row>
    <row r="234" spans="11:15" s="36" customFormat="1" hidden="1">
      <c r="K234" s="36">
        <v>133</v>
      </c>
      <c r="L234" s="252">
        <f t="shared" si="9"/>
        <v>0</v>
      </c>
      <c r="M234" s="256">
        <f t="shared" si="12"/>
        <v>0</v>
      </c>
      <c r="N234" s="36">
        <f t="shared" si="10"/>
        <v>0</v>
      </c>
      <c r="O234" s="164">
        <f t="shared" si="11"/>
        <v>0</v>
      </c>
    </row>
    <row r="235" spans="11:15" s="36" customFormat="1" hidden="1">
      <c r="K235" s="36">
        <v>134</v>
      </c>
      <c r="L235" s="252">
        <f t="shared" si="9"/>
        <v>0</v>
      </c>
      <c r="M235" s="256">
        <f t="shared" si="12"/>
        <v>0</v>
      </c>
      <c r="N235" s="36">
        <f t="shared" si="10"/>
        <v>0</v>
      </c>
      <c r="O235" s="164">
        <f t="shared" si="11"/>
        <v>0</v>
      </c>
    </row>
    <row r="236" spans="11:15" s="36" customFormat="1" hidden="1">
      <c r="K236" s="36">
        <v>135</v>
      </c>
      <c r="L236" s="252">
        <f t="shared" si="9"/>
        <v>0</v>
      </c>
      <c r="M236" s="256">
        <f t="shared" si="12"/>
        <v>0</v>
      </c>
      <c r="N236" s="36">
        <f t="shared" si="10"/>
        <v>0</v>
      </c>
      <c r="O236" s="164">
        <f t="shared" si="11"/>
        <v>0</v>
      </c>
    </row>
    <row r="237" spans="11:15" s="36" customFormat="1" hidden="1">
      <c r="K237" s="36">
        <v>136</v>
      </c>
      <c r="L237" s="252">
        <f t="shared" si="9"/>
        <v>0</v>
      </c>
      <c r="M237" s="256">
        <f t="shared" si="12"/>
        <v>0</v>
      </c>
      <c r="N237" s="36">
        <f t="shared" si="10"/>
        <v>0</v>
      </c>
      <c r="O237" s="164">
        <f t="shared" si="11"/>
        <v>0</v>
      </c>
    </row>
    <row r="238" spans="11:15" s="36" customFormat="1" hidden="1">
      <c r="K238" s="36">
        <v>137</v>
      </c>
      <c r="L238" s="252">
        <f t="shared" si="9"/>
        <v>0</v>
      </c>
      <c r="M238" s="256">
        <f t="shared" si="12"/>
        <v>0</v>
      </c>
      <c r="N238" s="36">
        <f t="shared" si="10"/>
        <v>0</v>
      </c>
      <c r="O238" s="164">
        <f t="shared" si="11"/>
        <v>0</v>
      </c>
    </row>
    <row r="239" spans="11:15" s="36" customFormat="1" hidden="1">
      <c r="K239" s="36">
        <v>138</v>
      </c>
      <c r="L239" s="252">
        <f t="shared" si="9"/>
        <v>0</v>
      </c>
      <c r="M239" s="256">
        <f t="shared" si="12"/>
        <v>0</v>
      </c>
      <c r="N239" s="36">
        <f t="shared" si="10"/>
        <v>0</v>
      </c>
      <c r="O239" s="164">
        <f t="shared" si="11"/>
        <v>0</v>
      </c>
    </row>
    <row r="240" spans="11:15" s="36" customFormat="1" hidden="1">
      <c r="K240" s="36">
        <v>139</v>
      </c>
      <c r="L240" s="252">
        <f t="shared" si="9"/>
        <v>0</v>
      </c>
      <c r="M240" s="256">
        <f t="shared" si="12"/>
        <v>0</v>
      </c>
      <c r="N240" s="36">
        <f t="shared" si="10"/>
        <v>0</v>
      </c>
      <c r="O240" s="164">
        <f t="shared" si="11"/>
        <v>0</v>
      </c>
    </row>
    <row r="241" spans="11:15" s="36" customFormat="1" hidden="1">
      <c r="K241" s="36">
        <v>140</v>
      </c>
      <c r="L241" s="252">
        <f t="shared" si="9"/>
        <v>0</v>
      </c>
      <c r="M241" s="256">
        <f t="shared" si="12"/>
        <v>0</v>
      </c>
      <c r="N241" s="36">
        <f t="shared" si="10"/>
        <v>0</v>
      </c>
      <c r="O241" s="164">
        <f t="shared" si="11"/>
        <v>0</v>
      </c>
    </row>
    <row r="242" spans="11:15" s="36" customFormat="1" hidden="1">
      <c r="K242" s="36">
        <v>141</v>
      </c>
      <c r="L242" s="252">
        <f t="shared" si="9"/>
        <v>0</v>
      </c>
      <c r="M242" s="256">
        <f t="shared" si="12"/>
        <v>0</v>
      </c>
      <c r="N242" s="36">
        <f t="shared" si="10"/>
        <v>0</v>
      </c>
      <c r="O242" s="164">
        <f t="shared" si="11"/>
        <v>0</v>
      </c>
    </row>
    <row r="243" spans="11:15" s="36" customFormat="1" hidden="1">
      <c r="K243" s="36">
        <v>142</v>
      </c>
      <c r="L243" s="252">
        <f t="shared" si="9"/>
        <v>0</v>
      </c>
      <c r="M243" s="256">
        <f t="shared" si="12"/>
        <v>0</v>
      </c>
      <c r="N243" s="36">
        <f t="shared" si="10"/>
        <v>0</v>
      </c>
      <c r="O243" s="164">
        <f t="shared" si="11"/>
        <v>0</v>
      </c>
    </row>
    <row r="244" spans="11:15" s="36" customFormat="1" hidden="1">
      <c r="K244" s="36">
        <v>143</v>
      </c>
      <c r="L244" s="252">
        <f t="shared" si="9"/>
        <v>0</v>
      </c>
      <c r="M244" s="256">
        <f t="shared" si="12"/>
        <v>0</v>
      </c>
      <c r="N244" s="36">
        <f t="shared" si="10"/>
        <v>0</v>
      </c>
      <c r="O244" s="164">
        <f t="shared" si="11"/>
        <v>0</v>
      </c>
    </row>
    <row r="245" spans="11:15" s="36" customFormat="1" hidden="1">
      <c r="K245" s="36">
        <v>144</v>
      </c>
      <c r="L245" s="252">
        <f t="shared" si="9"/>
        <v>0</v>
      </c>
      <c r="M245" s="256">
        <f t="shared" si="12"/>
        <v>0</v>
      </c>
      <c r="N245" s="36">
        <f t="shared" si="10"/>
        <v>0</v>
      </c>
      <c r="O245" s="164">
        <f t="shared" si="11"/>
        <v>0</v>
      </c>
    </row>
    <row r="246" spans="11:15" s="36" customFormat="1" hidden="1">
      <c r="K246" s="36">
        <v>145</v>
      </c>
      <c r="L246" s="252">
        <f t="shared" si="9"/>
        <v>0</v>
      </c>
      <c r="M246" s="256">
        <f t="shared" si="12"/>
        <v>0</v>
      </c>
      <c r="N246" s="36">
        <f t="shared" si="10"/>
        <v>0</v>
      </c>
      <c r="O246" s="164">
        <f t="shared" si="11"/>
        <v>0</v>
      </c>
    </row>
    <row r="247" spans="11:15" s="36" customFormat="1" hidden="1">
      <c r="K247" s="36">
        <v>146</v>
      </c>
      <c r="L247" s="252">
        <f t="shared" si="9"/>
        <v>0</v>
      </c>
      <c r="M247" s="256">
        <f t="shared" si="12"/>
        <v>0</v>
      </c>
      <c r="N247" s="36">
        <f t="shared" si="10"/>
        <v>0</v>
      </c>
      <c r="O247" s="164">
        <f t="shared" si="11"/>
        <v>0</v>
      </c>
    </row>
    <row r="248" spans="11:15" s="36" customFormat="1" hidden="1">
      <c r="K248" s="36">
        <v>147</v>
      </c>
      <c r="L248" s="252">
        <f t="shared" si="9"/>
        <v>0</v>
      </c>
      <c r="M248" s="256">
        <f t="shared" si="12"/>
        <v>0</v>
      </c>
      <c r="N248" s="36">
        <f t="shared" si="10"/>
        <v>0</v>
      </c>
      <c r="O248" s="164">
        <f t="shared" si="11"/>
        <v>0</v>
      </c>
    </row>
    <row r="249" spans="11:15" s="36" customFormat="1" hidden="1">
      <c r="K249" s="36">
        <v>148</v>
      </c>
      <c r="L249" s="252">
        <f t="shared" si="9"/>
        <v>0</v>
      </c>
      <c r="M249" s="256">
        <f t="shared" si="12"/>
        <v>0</v>
      </c>
      <c r="N249" s="36">
        <f t="shared" si="10"/>
        <v>0</v>
      </c>
      <c r="O249" s="164">
        <f t="shared" si="11"/>
        <v>0</v>
      </c>
    </row>
    <row r="250" spans="11:15" s="36" customFormat="1" hidden="1">
      <c r="K250" s="36">
        <v>149</v>
      </c>
      <c r="L250" s="252">
        <f t="shared" si="9"/>
        <v>0</v>
      </c>
      <c r="M250" s="256">
        <f t="shared" si="12"/>
        <v>0</v>
      </c>
      <c r="N250" s="36">
        <f t="shared" si="10"/>
        <v>0</v>
      </c>
      <c r="O250" s="164">
        <f t="shared" si="11"/>
        <v>0</v>
      </c>
    </row>
    <row r="251" spans="11:15" s="36" customFormat="1" hidden="1">
      <c r="K251" s="36">
        <v>150</v>
      </c>
      <c r="L251" s="252">
        <f t="shared" si="9"/>
        <v>0</v>
      </c>
      <c r="M251" s="256">
        <f t="shared" si="12"/>
        <v>0</v>
      </c>
      <c r="N251" s="36">
        <f t="shared" si="10"/>
        <v>0</v>
      </c>
      <c r="O251" s="164">
        <f t="shared" si="11"/>
        <v>0</v>
      </c>
    </row>
    <row r="252" spans="11:15" s="36" customFormat="1" hidden="1">
      <c r="K252" s="36">
        <v>151</v>
      </c>
      <c r="L252" s="252">
        <f t="shared" si="9"/>
        <v>0</v>
      </c>
      <c r="M252" s="256">
        <f t="shared" si="12"/>
        <v>0</v>
      </c>
      <c r="N252" s="36">
        <f t="shared" si="10"/>
        <v>0</v>
      </c>
      <c r="O252" s="164">
        <f t="shared" si="11"/>
        <v>0</v>
      </c>
    </row>
    <row r="253" spans="11:15" s="36" customFormat="1" hidden="1">
      <c r="K253" s="36">
        <v>152</v>
      </c>
      <c r="L253" s="252">
        <f t="shared" si="9"/>
        <v>0</v>
      </c>
      <c r="M253" s="256">
        <f t="shared" si="12"/>
        <v>0</v>
      </c>
      <c r="N253" s="36">
        <f t="shared" si="10"/>
        <v>0</v>
      </c>
      <c r="O253" s="164">
        <f t="shared" si="11"/>
        <v>0</v>
      </c>
    </row>
    <row r="254" spans="11:15" s="36" customFormat="1" hidden="1">
      <c r="K254" s="36">
        <v>153</v>
      </c>
      <c r="L254" s="252">
        <f t="shared" si="9"/>
        <v>0</v>
      </c>
      <c r="M254" s="256">
        <f t="shared" si="12"/>
        <v>0</v>
      </c>
      <c r="N254" s="36">
        <f t="shared" si="10"/>
        <v>0</v>
      </c>
      <c r="O254" s="164">
        <f t="shared" si="11"/>
        <v>0</v>
      </c>
    </row>
    <row r="255" spans="11:15" s="36" customFormat="1" hidden="1">
      <c r="K255" s="36">
        <v>154</v>
      </c>
      <c r="L255" s="252">
        <f t="shared" si="9"/>
        <v>0</v>
      </c>
      <c r="M255" s="256">
        <f t="shared" si="12"/>
        <v>0</v>
      </c>
      <c r="N255" s="36">
        <f t="shared" si="10"/>
        <v>0</v>
      </c>
      <c r="O255" s="164">
        <f t="shared" si="11"/>
        <v>0</v>
      </c>
    </row>
    <row r="256" spans="11:15" s="36" customFormat="1" hidden="1">
      <c r="K256" s="36">
        <v>155</v>
      </c>
      <c r="L256" s="252">
        <f t="shared" si="9"/>
        <v>0</v>
      </c>
      <c r="M256" s="256">
        <f t="shared" si="12"/>
        <v>0</v>
      </c>
      <c r="N256" s="36">
        <f t="shared" si="10"/>
        <v>0</v>
      </c>
      <c r="O256" s="164">
        <f t="shared" si="11"/>
        <v>0</v>
      </c>
    </row>
    <row r="257" spans="11:15" s="36" customFormat="1" hidden="1">
      <c r="K257" s="36">
        <v>156</v>
      </c>
      <c r="L257" s="252">
        <f t="shared" si="9"/>
        <v>0</v>
      </c>
      <c r="M257" s="256">
        <f t="shared" si="12"/>
        <v>0</v>
      </c>
      <c r="N257" s="36">
        <f t="shared" si="10"/>
        <v>0</v>
      </c>
      <c r="O257" s="164">
        <f t="shared" si="11"/>
        <v>0</v>
      </c>
    </row>
    <row r="258" spans="11:15" s="36" customFormat="1" hidden="1">
      <c r="K258" s="36">
        <v>157</v>
      </c>
      <c r="L258" s="252">
        <f t="shared" si="9"/>
        <v>0</v>
      </c>
      <c r="M258" s="256">
        <f t="shared" si="12"/>
        <v>0</v>
      </c>
      <c r="N258" s="36">
        <f t="shared" si="10"/>
        <v>0</v>
      </c>
      <c r="O258" s="164">
        <f t="shared" si="11"/>
        <v>0</v>
      </c>
    </row>
    <row r="259" spans="11:15" s="36" customFormat="1" hidden="1">
      <c r="K259" s="36">
        <v>158</v>
      </c>
      <c r="L259" s="252">
        <f t="shared" si="9"/>
        <v>0</v>
      </c>
      <c r="M259" s="256">
        <f t="shared" si="12"/>
        <v>0</v>
      </c>
      <c r="N259" s="36">
        <f t="shared" si="10"/>
        <v>0</v>
      </c>
      <c r="O259" s="164">
        <f t="shared" si="11"/>
        <v>0</v>
      </c>
    </row>
    <row r="260" spans="11:15" s="36" customFormat="1" hidden="1">
      <c r="K260" s="36">
        <v>159</v>
      </c>
      <c r="L260" s="252">
        <f t="shared" si="9"/>
        <v>0</v>
      </c>
      <c r="M260" s="256">
        <f t="shared" si="12"/>
        <v>0</v>
      </c>
      <c r="N260" s="36">
        <f t="shared" si="10"/>
        <v>0</v>
      </c>
      <c r="O260" s="164">
        <f t="shared" si="11"/>
        <v>0</v>
      </c>
    </row>
    <row r="261" spans="11:15" s="36" customFormat="1" hidden="1">
      <c r="K261" s="36">
        <v>160</v>
      </c>
      <c r="L261" s="252">
        <f t="shared" si="9"/>
        <v>0</v>
      </c>
      <c r="M261" s="256">
        <f t="shared" si="12"/>
        <v>0</v>
      </c>
      <c r="N261" s="36">
        <f t="shared" si="10"/>
        <v>0</v>
      </c>
      <c r="O261" s="164">
        <f t="shared" si="11"/>
        <v>0</v>
      </c>
    </row>
    <row r="262" spans="11:15" s="36" customFormat="1" hidden="1">
      <c r="K262" s="36">
        <v>161</v>
      </c>
      <c r="L262" s="252">
        <f t="shared" si="9"/>
        <v>0</v>
      </c>
      <c r="M262" s="256">
        <f t="shared" si="12"/>
        <v>0</v>
      </c>
      <c r="N262" s="36">
        <f t="shared" si="10"/>
        <v>0</v>
      </c>
      <c r="O262" s="164">
        <f t="shared" si="11"/>
        <v>0</v>
      </c>
    </row>
    <row r="263" spans="11:15" s="36" customFormat="1" hidden="1">
      <c r="K263" s="36">
        <v>162</v>
      </c>
      <c r="L263" s="252">
        <f t="shared" si="9"/>
        <v>0</v>
      </c>
      <c r="M263" s="256">
        <f t="shared" si="12"/>
        <v>0</v>
      </c>
      <c r="N263" s="36">
        <f t="shared" si="10"/>
        <v>0</v>
      </c>
      <c r="O263" s="164">
        <f t="shared" si="11"/>
        <v>0</v>
      </c>
    </row>
    <row r="264" spans="11:15" s="36" customFormat="1" hidden="1">
      <c r="K264" s="36">
        <v>163</v>
      </c>
      <c r="L264" s="252">
        <f t="shared" si="9"/>
        <v>0</v>
      </c>
      <c r="M264" s="256">
        <f t="shared" si="12"/>
        <v>0</v>
      </c>
      <c r="N264" s="36">
        <f t="shared" si="10"/>
        <v>0</v>
      </c>
      <c r="O264" s="164">
        <f t="shared" si="11"/>
        <v>0</v>
      </c>
    </row>
    <row r="265" spans="11:15" s="36" customFormat="1" hidden="1">
      <c r="K265" s="36">
        <v>164</v>
      </c>
      <c r="L265" s="252">
        <f t="shared" si="9"/>
        <v>0</v>
      </c>
      <c r="M265" s="256">
        <f t="shared" si="12"/>
        <v>0</v>
      </c>
      <c r="N265" s="36">
        <f t="shared" si="10"/>
        <v>0</v>
      </c>
      <c r="O265" s="164">
        <f t="shared" si="11"/>
        <v>0</v>
      </c>
    </row>
    <row r="266" spans="11:15" s="36" customFormat="1" hidden="1">
      <c r="K266" s="36">
        <v>165</v>
      </c>
      <c r="L266" s="252">
        <f t="shared" si="9"/>
        <v>0</v>
      </c>
      <c r="M266" s="256">
        <f t="shared" si="12"/>
        <v>0</v>
      </c>
      <c r="N266" s="36">
        <f t="shared" si="10"/>
        <v>0</v>
      </c>
      <c r="O266" s="164">
        <f t="shared" si="11"/>
        <v>0</v>
      </c>
    </row>
    <row r="267" spans="11:15" s="36" customFormat="1" hidden="1">
      <c r="K267" s="36">
        <v>166</v>
      </c>
      <c r="L267" s="252">
        <f t="shared" si="9"/>
        <v>0</v>
      </c>
      <c r="M267" s="256">
        <f t="shared" si="12"/>
        <v>0</v>
      </c>
      <c r="N267" s="36">
        <f t="shared" si="10"/>
        <v>0</v>
      </c>
      <c r="O267" s="164">
        <f t="shared" si="11"/>
        <v>0</v>
      </c>
    </row>
    <row r="268" spans="11:15" s="36" customFormat="1" hidden="1">
      <c r="K268" s="36">
        <v>167</v>
      </c>
      <c r="L268" s="252">
        <f t="shared" si="9"/>
        <v>0</v>
      </c>
      <c r="M268" s="256">
        <f t="shared" si="12"/>
        <v>0</v>
      </c>
      <c r="N268" s="36">
        <f t="shared" si="10"/>
        <v>0</v>
      </c>
      <c r="O268" s="164">
        <f t="shared" si="11"/>
        <v>0</v>
      </c>
    </row>
    <row r="269" spans="11:15" s="36" customFormat="1" hidden="1">
      <c r="K269" s="36">
        <v>168</v>
      </c>
      <c r="L269" s="252">
        <f t="shared" si="9"/>
        <v>0</v>
      </c>
      <c r="M269" s="256">
        <f t="shared" si="12"/>
        <v>0</v>
      </c>
      <c r="N269" s="36">
        <f t="shared" si="10"/>
        <v>0</v>
      </c>
      <c r="O269" s="164">
        <f t="shared" si="11"/>
        <v>0</v>
      </c>
    </row>
    <row r="270" spans="11:15" s="36" customFormat="1" hidden="1">
      <c r="K270" s="36">
        <v>169</v>
      </c>
      <c r="L270" s="252">
        <f t="shared" si="9"/>
        <v>0</v>
      </c>
      <c r="M270" s="256">
        <f t="shared" si="12"/>
        <v>0</v>
      </c>
      <c r="N270" s="36">
        <f t="shared" si="10"/>
        <v>0</v>
      </c>
      <c r="O270" s="164">
        <f t="shared" si="11"/>
        <v>0</v>
      </c>
    </row>
    <row r="271" spans="11:15" s="36" customFormat="1" hidden="1">
      <c r="K271" s="36">
        <v>170</v>
      </c>
      <c r="L271" s="252">
        <f t="shared" si="9"/>
        <v>0</v>
      </c>
      <c r="M271" s="256">
        <f t="shared" si="12"/>
        <v>0</v>
      </c>
      <c r="N271" s="36">
        <f t="shared" si="10"/>
        <v>0</v>
      </c>
      <c r="O271" s="164">
        <f t="shared" si="11"/>
        <v>0</v>
      </c>
    </row>
    <row r="272" spans="11:15" s="36" customFormat="1" hidden="1">
      <c r="K272" s="36">
        <v>171</v>
      </c>
      <c r="L272" s="252">
        <f t="shared" si="9"/>
        <v>0</v>
      </c>
      <c r="M272" s="256">
        <f t="shared" si="12"/>
        <v>0</v>
      </c>
      <c r="N272" s="36">
        <f t="shared" si="10"/>
        <v>0</v>
      </c>
      <c r="O272" s="164">
        <f t="shared" si="11"/>
        <v>0</v>
      </c>
    </row>
    <row r="273" spans="11:15" s="36" customFormat="1" hidden="1">
      <c r="K273" s="36">
        <v>172</v>
      </c>
      <c r="L273" s="252">
        <f t="shared" si="9"/>
        <v>0</v>
      </c>
      <c r="M273" s="256">
        <f t="shared" si="12"/>
        <v>0</v>
      </c>
      <c r="N273" s="36">
        <f t="shared" si="10"/>
        <v>0</v>
      </c>
      <c r="O273" s="164">
        <f t="shared" si="11"/>
        <v>0</v>
      </c>
    </row>
    <row r="274" spans="11:15" s="36" customFormat="1" hidden="1">
      <c r="K274" s="36">
        <v>173</v>
      </c>
      <c r="L274" s="252">
        <f t="shared" si="9"/>
        <v>0</v>
      </c>
      <c r="M274" s="256">
        <f t="shared" si="12"/>
        <v>0</v>
      </c>
      <c r="N274" s="36">
        <f t="shared" si="10"/>
        <v>0</v>
      </c>
      <c r="O274" s="164">
        <f t="shared" si="11"/>
        <v>0</v>
      </c>
    </row>
    <row r="275" spans="11:15" s="36" customFormat="1" hidden="1">
      <c r="K275" s="36">
        <v>174</v>
      </c>
      <c r="L275" s="252">
        <f t="shared" si="9"/>
        <v>0</v>
      </c>
      <c r="M275" s="256">
        <f t="shared" si="12"/>
        <v>0</v>
      </c>
      <c r="N275" s="36">
        <f t="shared" si="10"/>
        <v>0</v>
      </c>
      <c r="O275" s="164">
        <f t="shared" si="11"/>
        <v>0</v>
      </c>
    </row>
    <row r="276" spans="11:15" s="36" customFormat="1" hidden="1">
      <c r="K276" s="36">
        <v>175</v>
      </c>
      <c r="L276" s="252">
        <f t="shared" si="9"/>
        <v>0</v>
      </c>
      <c r="M276" s="256">
        <f t="shared" si="12"/>
        <v>0</v>
      </c>
      <c r="N276" s="36">
        <f t="shared" si="10"/>
        <v>0</v>
      </c>
      <c r="O276" s="164">
        <f t="shared" si="11"/>
        <v>0</v>
      </c>
    </row>
    <row r="277" spans="11:15" s="36" customFormat="1" hidden="1">
      <c r="K277" s="36">
        <v>176</v>
      </c>
      <c r="L277" s="252">
        <f t="shared" si="9"/>
        <v>0</v>
      </c>
      <c r="M277" s="256">
        <f t="shared" si="12"/>
        <v>0</v>
      </c>
      <c r="N277" s="36">
        <f t="shared" si="10"/>
        <v>0</v>
      </c>
      <c r="O277" s="164">
        <f t="shared" si="11"/>
        <v>0</v>
      </c>
    </row>
    <row r="278" spans="11:15" s="36" customFormat="1" hidden="1">
      <c r="K278" s="36">
        <v>177</v>
      </c>
      <c r="L278" s="252">
        <f t="shared" si="9"/>
        <v>0</v>
      </c>
      <c r="M278" s="256">
        <f t="shared" si="12"/>
        <v>0</v>
      </c>
      <c r="N278" s="36">
        <f t="shared" si="10"/>
        <v>0</v>
      </c>
      <c r="O278" s="164">
        <f t="shared" si="11"/>
        <v>0</v>
      </c>
    </row>
    <row r="279" spans="11:15" s="36" customFormat="1" hidden="1">
      <c r="K279" s="36">
        <v>178</v>
      </c>
      <c r="L279" s="252">
        <f t="shared" si="9"/>
        <v>0</v>
      </c>
      <c r="M279" s="256">
        <f t="shared" si="12"/>
        <v>0</v>
      </c>
      <c r="N279" s="36">
        <f t="shared" si="10"/>
        <v>0</v>
      </c>
      <c r="O279" s="164">
        <f t="shared" si="11"/>
        <v>0</v>
      </c>
    </row>
    <row r="280" spans="11:15" s="36" customFormat="1" hidden="1">
      <c r="K280" s="36">
        <v>179</v>
      </c>
      <c r="L280" s="252">
        <f t="shared" si="9"/>
        <v>0</v>
      </c>
      <c r="M280" s="256">
        <f t="shared" si="12"/>
        <v>0</v>
      </c>
      <c r="N280" s="36">
        <f t="shared" si="10"/>
        <v>0</v>
      </c>
      <c r="O280" s="164">
        <f t="shared" si="11"/>
        <v>0</v>
      </c>
    </row>
    <row r="281" spans="11:15" s="36" customFormat="1" hidden="1">
      <c r="K281" s="36">
        <v>180</v>
      </c>
      <c r="L281" s="252">
        <f t="shared" si="9"/>
        <v>0</v>
      </c>
      <c r="M281" s="256">
        <f t="shared" si="12"/>
        <v>0</v>
      </c>
      <c r="N281" s="36">
        <f t="shared" si="10"/>
        <v>0</v>
      </c>
      <c r="O281" s="164">
        <f t="shared" si="11"/>
        <v>0</v>
      </c>
    </row>
    <row r="282" spans="11:15" s="36" customFormat="1" hidden="1">
      <c r="K282" s="36">
        <v>181</v>
      </c>
      <c r="L282" s="252">
        <f t="shared" si="9"/>
        <v>0</v>
      </c>
      <c r="M282" s="256">
        <f t="shared" si="12"/>
        <v>0</v>
      </c>
      <c r="N282" s="36">
        <f t="shared" si="10"/>
        <v>0</v>
      </c>
      <c r="O282" s="164">
        <f t="shared" si="11"/>
        <v>0</v>
      </c>
    </row>
    <row r="283" spans="11:15" s="36" customFormat="1" hidden="1">
      <c r="K283" s="36">
        <v>182</v>
      </c>
      <c r="L283" s="252">
        <f t="shared" si="9"/>
        <v>0</v>
      </c>
      <c r="M283" s="256">
        <f t="shared" si="12"/>
        <v>0</v>
      </c>
      <c r="N283" s="36">
        <f t="shared" si="10"/>
        <v>0</v>
      </c>
      <c r="O283" s="164">
        <f t="shared" si="11"/>
        <v>0</v>
      </c>
    </row>
    <row r="284" spans="11:15" s="36" customFormat="1" hidden="1">
      <c r="K284" s="36">
        <v>183</v>
      </c>
      <c r="L284" s="252">
        <f t="shared" si="9"/>
        <v>0</v>
      </c>
      <c r="M284" s="256">
        <f t="shared" si="12"/>
        <v>0</v>
      </c>
      <c r="N284" s="36">
        <f t="shared" si="10"/>
        <v>0</v>
      </c>
      <c r="O284" s="164">
        <f t="shared" si="11"/>
        <v>0</v>
      </c>
    </row>
    <row r="285" spans="11:15" s="36" customFormat="1" hidden="1">
      <c r="K285" s="36">
        <v>184</v>
      </c>
      <c r="L285" s="252">
        <f t="shared" si="9"/>
        <v>0</v>
      </c>
      <c r="M285" s="256">
        <f t="shared" si="12"/>
        <v>0</v>
      </c>
      <c r="N285" s="36">
        <f t="shared" si="10"/>
        <v>0</v>
      </c>
      <c r="O285" s="164">
        <f t="shared" si="11"/>
        <v>0</v>
      </c>
    </row>
    <row r="286" spans="11:15" s="36" customFormat="1" hidden="1">
      <c r="K286" s="36">
        <v>185</v>
      </c>
      <c r="L286" s="252">
        <f t="shared" si="9"/>
        <v>0</v>
      </c>
      <c r="M286" s="256">
        <f t="shared" si="12"/>
        <v>0</v>
      </c>
      <c r="N286" s="36">
        <f t="shared" si="10"/>
        <v>0</v>
      </c>
      <c r="O286" s="164">
        <f t="shared" si="11"/>
        <v>0</v>
      </c>
    </row>
    <row r="287" spans="11:15" s="36" customFormat="1" hidden="1">
      <c r="K287" s="36">
        <v>186</v>
      </c>
      <c r="L287" s="252">
        <f t="shared" si="9"/>
        <v>0</v>
      </c>
      <c r="M287" s="256">
        <f t="shared" si="12"/>
        <v>0</v>
      </c>
      <c r="N287" s="36">
        <f t="shared" si="10"/>
        <v>0</v>
      </c>
      <c r="O287" s="164">
        <f t="shared" si="11"/>
        <v>0</v>
      </c>
    </row>
    <row r="288" spans="11:15" s="36" customFormat="1" hidden="1">
      <c r="K288" s="36">
        <v>187</v>
      </c>
      <c r="L288" s="252">
        <f t="shared" si="9"/>
        <v>0</v>
      </c>
      <c r="M288" s="256">
        <f t="shared" si="12"/>
        <v>0</v>
      </c>
      <c r="N288" s="36">
        <f t="shared" si="10"/>
        <v>0</v>
      </c>
      <c r="O288" s="164">
        <f t="shared" si="11"/>
        <v>0</v>
      </c>
    </row>
    <row r="289" spans="11:15" s="36" customFormat="1" hidden="1">
      <c r="K289" s="36">
        <v>188</v>
      </c>
      <c r="L289" s="252">
        <f t="shared" si="9"/>
        <v>0</v>
      </c>
      <c r="M289" s="256">
        <f t="shared" si="12"/>
        <v>0</v>
      </c>
      <c r="N289" s="36">
        <f t="shared" si="10"/>
        <v>0</v>
      </c>
      <c r="O289" s="164">
        <f t="shared" si="11"/>
        <v>0</v>
      </c>
    </row>
    <row r="290" spans="11:15" s="36" customFormat="1" hidden="1">
      <c r="K290" s="36">
        <v>189</v>
      </c>
      <c r="L290" s="252">
        <f t="shared" ref="L290:L341" si="13">L289+M289</f>
        <v>0</v>
      </c>
      <c r="M290" s="256">
        <f t="shared" si="12"/>
        <v>0</v>
      </c>
      <c r="N290" s="36">
        <f t="shared" ref="N290:N341" si="14">IF($F$32*12=K290,1,0)</f>
        <v>0</v>
      </c>
      <c r="O290" s="164">
        <f t="shared" ref="O290:O341" si="15">L290*N290/K290</f>
        <v>0</v>
      </c>
    </row>
    <row r="291" spans="11:15" s="36" customFormat="1" hidden="1">
      <c r="K291" s="36">
        <v>190</v>
      </c>
      <c r="L291" s="252">
        <f t="shared" si="13"/>
        <v>0</v>
      </c>
      <c r="M291" s="256">
        <f t="shared" si="12"/>
        <v>0</v>
      </c>
      <c r="N291" s="36">
        <f t="shared" si="14"/>
        <v>0</v>
      </c>
      <c r="O291" s="164">
        <f t="shared" si="15"/>
        <v>0</v>
      </c>
    </row>
    <row r="292" spans="11:15" s="36" customFormat="1" hidden="1">
      <c r="K292" s="36">
        <v>191</v>
      </c>
      <c r="L292" s="252">
        <f t="shared" si="13"/>
        <v>0</v>
      </c>
      <c r="M292" s="256">
        <f t="shared" si="12"/>
        <v>0</v>
      </c>
      <c r="N292" s="36">
        <f t="shared" si="14"/>
        <v>0</v>
      </c>
      <c r="O292" s="164">
        <f t="shared" si="15"/>
        <v>0</v>
      </c>
    </row>
    <row r="293" spans="11:15" s="36" customFormat="1" hidden="1">
      <c r="K293" s="36">
        <v>192</v>
      </c>
      <c r="L293" s="252">
        <f t="shared" si="13"/>
        <v>0</v>
      </c>
      <c r="M293" s="256">
        <f t="shared" si="12"/>
        <v>0</v>
      </c>
      <c r="N293" s="36">
        <f t="shared" si="14"/>
        <v>0</v>
      </c>
      <c r="O293" s="164">
        <f t="shared" si="15"/>
        <v>0</v>
      </c>
    </row>
    <row r="294" spans="11:15" s="36" customFormat="1" hidden="1">
      <c r="K294" s="36">
        <v>193</v>
      </c>
      <c r="L294" s="252">
        <f t="shared" si="13"/>
        <v>0</v>
      </c>
      <c r="M294" s="256">
        <f t="shared" si="12"/>
        <v>0</v>
      </c>
      <c r="N294" s="36">
        <f t="shared" si="14"/>
        <v>0</v>
      </c>
      <c r="O294" s="164">
        <f t="shared" si="15"/>
        <v>0</v>
      </c>
    </row>
    <row r="295" spans="11:15" s="36" customFormat="1" hidden="1">
      <c r="K295" s="36">
        <v>194</v>
      </c>
      <c r="L295" s="252">
        <f t="shared" si="13"/>
        <v>0</v>
      </c>
      <c r="M295" s="256">
        <f t="shared" ref="M295:M341" si="16">L295*$F$28/12</f>
        <v>0</v>
      </c>
      <c r="N295" s="36">
        <f t="shared" si="14"/>
        <v>0</v>
      </c>
      <c r="O295" s="164">
        <f t="shared" si="15"/>
        <v>0</v>
      </c>
    </row>
    <row r="296" spans="11:15" s="36" customFormat="1" hidden="1">
      <c r="K296" s="36">
        <v>195</v>
      </c>
      <c r="L296" s="252">
        <f t="shared" si="13"/>
        <v>0</v>
      </c>
      <c r="M296" s="256">
        <f t="shared" si="16"/>
        <v>0</v>
      </c>
      <c r="N296" s="36">
        <f t="shared" si="14"/>
        <v>0</v>
      </c>
      <c r="O296" s="164">
        <f t="shared" si="15"/>
        <v>0</v>
      </c>
    </row>
    <row r="297" spans="11:15" s="36" customFormat="1" hidden="1">
      <c r="K297" s="36">
        <v>196</v>
      </c>
      <c r="L297" s="252">
        <f t="shared" si="13"/>
        <v>0</v>
      </c>
      <c r="M297" s="256">
        <f t="shared" si="16"/>
        <v>0</v>
      </c>
      <c r="N297" s="36">
        <f t="shared" si="14"/>
        <v>0</v>
      </c>
      <c r="O297" s="164">
        <f t="shared" si="15"/>
        <v>0</v>
      </c>
    </row>
    <row r="298" spans="11:15" s="36" customFormat="1" hidden="1">
      <c r="K298" s="36">
        <v>197</v>
      </c>
      <c r="L298" s="252">
        <f t="shared" si="13"/>
        <v>0</v>
      </c>
      <c r="M298" s="256">
        <f t="shared" si="16"/>
        <v>0</v>
      </c>
      <c r="N298" s="36">
        <f t="shared" si="14"/>
        <v>0</v>
      </c>
      <c r="O298" s="164">
        <f t="shared" si="15"/>
        <v>0</v>
      </c>
    </row>
    <row r="299" spans="11:15" s="36" customFormat="1" hidden="1">
      <c r="K299" s="36">
        <v>198</v>
      </c>
      <c r="L299" s="252">
        <f t="shared" si="13"/>
        <v>0</v>
      </c>
      <c r="M299" s="256">
        <f t="shared" si="16"/>
        <v>0</v>
      </c>
      <c r="N299" s="36">
        <f t="shared" si="14"/>
        <v>0</v>
      </c>
      <c r="O299" s="164">
        <f t="shared" si="15"/>
        <v>0</v>
      </c>
    </row>
    <row r="300" spans="11:15" s="36" customFormat="1" hidden="1">
      <c r="K300" s="36">
        <v>199</v>
      </c>
      <c r="L300" s="252">
        <f t="shared" si="13"/>
        <v>0</v>
      </c>
      <c r="M300" s="256">
        <f t="shared" si="16"/>
        <v>0</v>
      </c>
      <c r="N300" s="36">
        <f t="shared" si="14"/>
        <v>0</v>
      </c>
      <c r="O300" s="164">
        <f t="shared" si="15"/>
        <v>0</v>
      </c>
    </row>
    <row r="301" spans="11:15" s="36" customFormat="1" hidden="1">
      <c r="K301" s="36">
        <v>200</v>
      </c>
      <c r="L301" s="252">
        <f t="shared" si="13"/>
        <v>0</v>
      </c>
      <c r="M301" s="256">
        <f t="shared" si="16"/>
        <v>0</v>
      </c>
      <c r="N301" s="36">
        <f t="shared" si="14"/>
        <v>0</v>
      </c>
      <c r="O301" s="164">
        <f t="shared" si="15"/>
        <v>0</v>
      </c>
    </row>
    <row r="302" spans="11:15" s="36" customFormat="1" hidden="1">
      <c r="K302" s="36">
        <v>201</v>
      </c>
      <c r="L302" s="252">
        <f t="shared" si="13"/>
        <v>0</v>
      </c>
      <c r="M302" s="256">
        <f t="shared" si="16"/>
        <v>0</v>
      </c>
      <c r="N302" s="36">
        <f t="shared" si="14"/>
        <v>0</v>
      </c>
      <c r="O302" s="164">
        <f t="shared" si="15"/>
        <v>0</v>
      </c>
    </row>
    <row r="303" spans="11:15" s="36" customFormat="1" hidden="1">
      <c r="K303" s="36">
        <v>202</v>
      </c>
      <c r="L303" s="252">
        <f t="shared" si="13"/>
        <v>0</v>
      </c>
      <c r="M303" s="256">
        <f t="shared" si="16"/>
        <v>0</v>
      </c>
      <c r="N303" s="36">
        <f t="shared" si="14"/>
        <v>0</v>
      </c>
      <c r="O303" s="164">
        <f t="shared" si="15"/>
        <v>0</v>
      </c>
    </row>
    <row r="304" spans="11:15" s="36" customFormat="1" hidden="1">
      <c r="K304" s="36">
        <v>203</v>
      </c>
      <c r="L304" s="252">
        <f t="shared" si="13"/>
        <v>0</v>
      </c>
      <c r="M304" s="256">
        <f t="shared" si="16"/>
        <v>0</v>
      </c>
      <c r="N304" s="36">
        <f t="shared" si="14"/>
        <v>0</v>
      </c>
      <c r="O304" s="164">
        <f t="shared" si="15"/>
        <v>0</v>
      </c>
    </row>
    <row r="305" spans="11:15" s="36" customFormat="1" hidden="1">
      <c r="K305" s="36">
        <v>204</v>
      </c>
      <c r="L305" s="252">
        <f t="shared" si="13"/>
        <v>0</v>
      </c>
      <c r="M305" s="256">
        <f t="shared" si="16"/>
        <v>0</v>
      </c>
      <c r="N305" s="36">
        <f t="shared" si="14"/>
        <v>0</v>
      </c>
      <c r="O305" s="164">
        <f t="shared" si="15"/>
        <v>0</v>
      </c>
    </row>
    <row r="306" spans="11:15" s="36" customFormat="1" hidden="1">
      <c r="K306" s="36">
        <v>205</v>
      </c>
      <c r="L306" s="252">
        <f t="shared" si="13"/>
        <v>0</v>
      </c>
      <c r="M306" s="256">
        <f t="shared" si="16"/>
        <v>0</v>
      </c>
      <c r="N306" s="36">
        <f t="shared" si="14"/>
        <v>0</v>
      </c>
      <c r="O306" s="164">
        <f t="shared" si="15"/>
        <v>0</v>
      </c>
    </row>
    <row r="307" spans="11:15" s="36" customFormat="1" hidden="1">
      <c r="K307" s="36">
        <v>206</v>
      </c>
      <c r="L307" s="252">
        <f t="shared" si="13"/>
        <v>0</v>
      </c>
      <c r="M307" s="256">
        <f t="shared" si="16"/>
        <v>0</v>
      </c>
      <c r="N307" s="36">
        <f t="shared" si="14"/>
        <v>0</v>
      </c>
      <c r="O307" s="164">
        <f t="shared" si="15"/>
        <v>0</v>
      </c>
    </row>
    <row r="308" spans="11:15" s="36" customFormat="1" hidden="1">
      <c r="K308" s="36">
        <v>207</v>
      </c>
      <c r="L308" s="252">
        <f t="shared" si="13"/>
        <v>0</v>
      </c>
      <c r="M308" s="256">
        <f t="shared" si="16"/>
        <v>0</v>
      </c>
      <c r="N308" s="36">
        <f t="shared" si="14"/>
        <v>0</v>
      </c>
      <c r="O308" s="164">
        <f t="shared" si="15"/>
        <v>0</v>
      </c>
    </row>
    <row r="309" spans="11:15" s="36" customFormat="1" hidden="1">
      <c r="K309" s="36">
        <v>208</v>
      </c>
      <c r="L309" s="252">
        <f t="shared" si="13"/>
        <v>0</v>
      </c>
      <c r="M309" s="256">
        <f t="shared" si="16"/>
        <v>0</v>
      </c>
      <c r="N309" s="36">
        <f t="shared" si="14"/>
        <v>0</v>
      </c>
      <c r="O309" s="164">
        <f t="shared" si="15"/>
        <v>0</v>
      </c>
    </row>
    <row r="310" spans="11:15" s="36" customFormat="1" hidden="1">
      <c r="K310" s="36">
        <v>209</v>
      </c>
      <c r="L310" s="252">
        <f t="shared" si="13"/>
        <v>0</v>
      </c>
      <c r="M310" s="256">
        <f t="shared" si="16"/>
        <v>0</v>
      </c>
      <c r="N310" s="36">
        <f t="shared" si="14"/>
        <v>0</v>
      </c>
      <c r="O310" s="164">
        <f t="shared" si="15"/>
        <v>0</v>
      </c>
    </row>
    <row r="311" spans="11:15" s="36" customFormat="1" hidden="1">
      <c r="K311" s="36">
        <v>210</v>
      </c>
      <c r="L311" s="252">
        <f t="shared" si="13"/>
        <v>0</v>
      </c>
      <c r="M311" s="256">
        <f t="shared" si="16"/>
        <v>0</v>
      </c>
      <c r="N311" s="36">
        <f t="shared" si="14"/>
        <v>0</v>
      </c>
      <c r="O311" s="164">
        <f t="shared" si="15"/>
        <v>0</v>
      </c>
    </row>
    <row r="312" spans="11:15" s="36" customFormat="1" hidden="1">
      <c r="K312" s="36">
        <v>211</v>
      </c>
      <c r="L312" s="252">
        <f t="shared" si="13"/>
        <v>0</v>
      </c>
      <c r="M312" s="256">
        <f t="shared" si="16"/>
        <v>0</v>
      </c>
      <c r="N312" s="36">
        <f t="shared" si="14"/>
        <v>0</v>
      </c>
      <c r="O312" s="164">
        <f t="shared" si="15"/>
        <v>0</v>
      </c>
    </row>
    <row r="313" spans="11:15" s="36" customFormat="1" hidden="1">
      <c r="K313" s="36">
        <v>212</v>
      </c>
      <c r="L313" s="252">
        <f t="shared" si="13"/>
        <v>0</v>
      </c>
      <c r="M313" s="256">
        <f t="shared" si="16"/>
        <v>0</v>
      </c>
      <c r="N313" s="36">
        <f t="shared" si="14"/>
        <v>0</v>
      </c>
      <c r="O313" s="164">
        <f t="shared" si="15"/>
        <v>0</v>
      </c>
    </row>
    <row r="314" spans="11:15" s="36" customFormat="1" hidden="1">
      <c r="K314" s="36">
        <v>213</v>
      </c>
      <c r="L314" s="252">
        <f t="shared" si="13"/>
        <v>0</v>
      </c>
      <c r="M314" s="256">
        <f t="shared" si="16"/>
        <v>0</v>
      </c>
      <c r="N314" s="36">
        <f t="shared" si="14"/>
        <v>0</v>
      </c>
      <c r="O314" s="164">
        <f t="shared" si="15"/>
        <v>0</v>
      </c>
    </row>
    <row r="315" spans="11:15" s="36" customFormat="1" hidden="1">
      <c r="K315" s="36">
        <v>214</v>
      </c>
      <c r="L315" s="252">
        <f t="shared" si="13"/>
        <v>0</v>
      </c>
      <c r="M315" s="256">
        <f t="shared" si="16"/>
        <v>0</v>
      </c>
      <c r="N315" s="36">
        <f t="shared" si="14"/>
        <v>0</v>
      </c>
      <c r="O315" s="164">
        <f t="shared" si="15"/>
        <v>0</v>
      </c>
    </row>
    <row r="316" spans="11:15" s="36" customFormat="1" hidden="1">
      <c r="K316" s="36">
        <v>215</v>
      </c>
      <c r="L316" s="252">
        <f t="shared" si="13"/>
        <v>0</v>
      </c>
      <c r="M316" s="256">
        <f t="shared" si="16"/>
        <v>0</v>
      </c>
      <c r="N316" s="36">
        <f t="shared" si="14"/>
        <v>0</v>
      </c>
      <c r="O316" s="164">
        <f t="shared" si="15"/>
        <v>0</v>
      </c>
    </row>
    <row r="317" spans="11:15" s="36" customFormat="1" hidden="1">
      <c r="K317" s="36">
        <v>216</v>
      </c>
      <c r="L317" s="252">
        <f t="shared" si="13"/>
        <v>0</v>
      </c>
      <c r="M317" s="256">
        <f t="shared" si="16"/>
        <v>0</v>
      </c>
      <c r="N317" s="36">
        <f t="shared" si="14"/>
        <v>0</v>
      </c>
      <c r="O317" s="164">
        <f t="shared" si="15"/>
        <v>0</v>
      </c>
    </row>
    <row r="318" spans="11:15" s="36" customFormat="1" hidden="1">
      <c r="K318" s="36">
        <v>217</v>
      </c>
      <c r="L318" s="252">
        <f t="shared" si="13"/>
        <v>0</v>
      </c>
      <c r="M318" s="256">
        <f t="shared" si="16"/>
        <v>0</v>
      </c>
      <c r="N318" s="36">
        <f t="shared" si="14"/>
        <v>0</v>
      </c>
      <c r="O318" s="164">
        <f t="shared" si="15"/>
        <v>0</v>
      </c>
    </row>
    <row r="319" spans="11:15" s="36" customFormat="1" hidden="1">
      <c r="K319" s="36">
        <v>218</v>
      </c>
      <c r="L319" s="252">
        <f t="shared" si="13"/>
        <v>0</v>
      </c>
      <c r="M319" s="256">
        <f t="shared" si="16"/>
        <v>0</v>
      </c>
      <c r="N319" s="36">
        <f t="shared" si="14"/>
        <v>0</v>
      </c>
      <c r="O319" s="164">
        <f t="shared" si="15"/>
        <v>0</v>
      </c>
    </row>
    <row r="320" spans="11:15" s="36" customFormat="1" hidden="1">
      <c r="K320" s="36">
        <v>219</v>
      </c>
      <c r="L320" s="252">
        <f t="shared" si="13"/>
        <v>0</v>
      </c>
      <c r="M320" s="256">
        <f t="shared" si="16"/>
        <v>0</v>
      </c>
      <c r="N320" s="36">
        <f t="shared" si="14"/>
        <v>0</v>
      </c>
      <c r="O320" s="164">
        <f t="shared" si="15"/>
        <v>0</v>
      </c>
    </row>
    <row r="321" spans="11:15" s="36" customFormat="1" hidden="1">
      <c r="K321" s="36">
        <v>220</v>
      </c>
      <c r="L321" s="252">
        <f t="shared" si="13"/>
        <v>0</v>
      </c>
      <c r="M321" s="256">
        <f t="shared" si="16"/>
        <v>0</v>
      </c>
      <c r="N321" s="36">
        <f t="shared" si="14"/>
        <v>0</v>
      </c>
      <c r="O321" s="164">
        <f t="shared" si="15"/>
        <v>0</v>
      </c>
    </row>
    <row r="322" spans="11:15" s="36" customFormat="1" hidden="1">
      <c r="K322" s="36">
        <v>221</v>
      </c>
      <c r="L322" s="252">
        <f t="shared" si="13"/>
        <v>0</v>
      </c>
      <c r="M322" s="256">
        <f t="shared" si="16"/>
        <v>0</v>
      </c>
      <c r="N322" s="36">
        <f t="shared" si="14"/>
        <v>0</v>
      </c>
      <c r="O322" s="164">
        <f t="shared" si="15"/>
        <v>0</v>
      </c>
    </row>
    <row r="323" spans="11:15" s="36" customFormat="1" hidden="1">
      <c r="K323" s="36">
        <v>222</v>
      </c>
      <c r="L323" s="252">
        <f t="shared" si="13"/>
        <v>0</v>
      </c>
      <c r="M323" s="256">
        <f t="shared" si="16"/>
        <v>0</v>
      </c>
      <c r="N323" s="36">
        <f t="shared" si="14"/>
        <v>0</v>
      </c>
      <c r="O323" s="164">
        <f t="shared" si="15"/>
        <v>0</v>
      </c>
    </row>
    <row r="324" spans="11:15" s="36" customFormat="1" hidden="1">
      <c r="K324" s="36">
        <v>223</v>
      </c>
      <c r="L324" s="252">
        <f t="shared" si="13"/>
        <v>0</v>
      </c>
      <c r="M324" s="256">
        <f t="shared" si="16"/>
        <v>0</v>
      </c>
      <c r="N324" s="36">
        <f t="shared" si="14"/>
        <v>0</v>
      </c>
      <c r="O324" s="164">
        <f t="shared" si="15"/>
        <v>0</v>
      </c>
    </row>
    <row r="325" spans="11:15" s="36" customFormat="1" hidden="1">
      <c r="K325" s="36">
        <v>224</v>
      </c>
      <c r="L325" s="252">
        <f t="shared" si="13"/>
        <v>0</v>
      </c>
      <c r="M325" s="256">
        <f t="shared" si="16"/>
        <v>0</v>
      </c>
      <c r="N325" s="36">
        <f t="shared" si="14"/>
        <v>0</v>
      </c>
      <c r="O325" s="164">
        <f t="shared" si="15"/>
        <v>0</v>
      </c>
    </row>
    <row r="326" spans="11:15" s="36" customFormat="1" hidden="1">
      <c r="K326" s="36">
        <v>225</v>
      </c>
      <c r="L326" s="252">
        <f t="shared" si="13"/>
        <v>0</v>
      </c>
      <c r="M326" s="256">
        <f t="shared" si="16"/>
        <v>0</v>
      </c>
      <c r="N326" s="36">
        <f t="shared" si="14"/>
        <v>0</v>
      </c>
      <c r="O326" s="164">
        <f t="shared" si="15"/>
        <v>0</v>
      </c>
    </row>
    <row r="327" spans="11:15" s="36" customFormat="1" hidden="1">
      <c r="K327" s="36">
        <v>226</v>
      </c>
      <c r="L327" s="252">
        <f t="shared" si="13"/>
        <v>0</v>
      </c>
      <c r="M327" s="256">
        <f t="shared" si="16"/>
        <v>0</v>
      </c>
      <c r="N327" s="36">
        <f t="shared" si="14"/>
        <v>0</v>
      </c>
      <c r="O327" s="164">
        <f t="shared" si="15"/>
        <v>0</v>
      </c>
    </row>
    <row r="328" spans="11:15" s="36" customFormat="1" hidden="1">
      <c r="K328" s="36">
        <v>227</v>
      </c>
      <c r="L328" s="252">
        <f t="shared" si="13"/>
        <v>0</v>
      </c>
      <c r="M328" s="256">
        <f t="shared" si="16"/>
        <v>0</v>
      </c>
      <c r="N328" s="36">
        <f t="shared" si="14"/>
        <v>0</v>
      </c>
      <c r="O328" s="164">
        <f t="shared" si="15"/>
        <v>0</v>
      </c>
    </row>
    <row r="329" spans="11:15" s="36" customFormat="1" hidden="1">
      <c r="K329" s="36">
        <v>228</v>
      </c>
      <c r="L329" s="252">
        <f t="shared" si="13"/>
        <v>0</v>
      </c>
      <c r="M329" s="256">
        <f t="shared" si="16"/>
        <v>0</v>
      </c>
      <c r="N329" s="36">
        <f t="shared" si="14"/>
        <v>0</v>
      </c>
      <c r="O329" s="164">
        <f t="shared" si="15"/>
        <v>0</v>
      </c>
    </row>
    <row r="330" spans="11:15" s="36" customFormat="1" hidden="1">
      <c r="K330" s="36">
        <v>229</v>
      </c>
      <c r="L330" s="252">
        <f t="shared" si="13"/>
        <v>0</v>
      </c>
      <c r="M330" s="256">
        <f t="shared" si="16"/>
        <v>0</v>
      </c>
      <c r="N330" s="36">
        <f t="shared" si="14"/>
        <v>0</v>
      </c>
      <c r="O330" s="164">
        <f t="shared" si="15"/>
        <v>0</v>
      </c>
    </row>
    <row r="331" spans="11:15" s="36" customFormat="1" hidden="1">
      <c r="K331" s="36">
        <v>230</v>
      </c>
      <c r="L331" s="252">
        <f t="shared" si="13"/>
        <v>0</v>
      </c>
      <c r="M331" s="256">
        <f t="shared" si="16"/>
        <v>0</v>
      </c>
      <c r="N331" s="36">
        <f t="shared" si="14"/>
        <v>0</v>
      </c>
      <c r="O331" s="164">
        <f t="shared" si="15"/>
        <v>0</v>
      </c>
    </row>
    <row r="332" spans="11:15" s="36" customFormat="1" hidden="1">
      <c r="K332" s="36">
        <v>231</v>
      </c>
      <c r="L332" s="252">
        <f t="shared" si="13"/>
        <v>0</v>
      </c>
      <c r="M332" s="256">
        <f t="shared" si="16"/>
        <v>0</v>
      </c>
      <c r="N332" s="36">
        <f t="shared" si="14"/>
        <v>0</v>
      </c>
      <c r="O332" s="164">
        <f t="shared" si="15"/>
        <v>0</v>
      </c>
    </row>
    <row r="333" spans="11:15" s="36" customFormat="1" hidden="1">
      <c r="K333" s="36">
        <v>232</v>
      </c>
      <c r="L333" s="252">
        <f t="shared" si="13"/>
        <v>0</v>
      </c>
      <c r="M333" s="256">
        <f t="shared" si="16"/>
        <v>0</v>
      </c>
      <c r="N333" s="36">
        <f t="shared" si="14"/>
        <v>0</v>
      </c>
      <c r="O333" s="164">
        <f t="shared" si="15"/>
        <v>0</v>
      </c>
    </row>
    <row r="334" spans="11:15" s="36" customFormat="1" hidden="1">
      <c r="K334" s="36">
        <v>233</v>
      </c>
      <c r="L334" s="252">
        <f t="shared" si="13"/>
        <v>0</v>
      </c>
      <c r="M334" s="256">
        <f t="shared" si="16"/>
        <v>0</v>
      </c>
      <c r="N334" s="36">
        <f t="shared" si="14"/>
        <v>0</v>
      </c>
      <c r="O334" s="164">
        <f t="shared" si="15"/>
        <v>0</v>
      </c>
    </row>
    <row r="335" spans="11:15" s="36" customFormat="1" hidden="1">
      <c r="K335" s="36">
        <v>234</v>
      </c>
      <c r="L335" s="252">
        <f t="shared" si="13"/>
        <v>0</v>
      </c>
      <c r="M335" s="256">
        <f t="shared" si="16"/>
        <v>0</v>
      </c>
      <c r="N335" s="36">
        <f t="shared" si="14"/>
        <v>0</v>
      </c>
      <c r="O335" s="164">
        <f t="shared" si="15"/>
        <v>0</v>
      </c>
    </row>
    <row r="336" spans="11:15" s="36" customFormat="1" hidden="1">
      <c r="K336" s="36">
        <v>235</v>
      </c>
      <c r="L336" s="252">
        <f t="shared" si="13"/>
        <v>0</v>
      </c>
      <c r="M336" s="256">
        <f t="shared" si="16"/>
        <v>0</v>
      </c>
      <c r="N336" s="36">
        <f t="shared" si="14"/>
        <v>0</v>
      </c>
      <c r="O336" s="164">
        <f t="shared" si="15"/>
        <v>0</v>
      </c>
    </row>
    <row r="337" spans="11:15" s="36" customFormat="1" hidden="1">
      <c r="K337" s="36">
        <v>236</v>
      </c>
      <c r="L337" s="252">
        <f t="shared" si="13"/>
        <v>0</v>
      </c>
      <c r="M337" s="256">
        <f t="shared" si="16"/>
        <v>0</v>
      </c>
      <c r="N337" s="36">
        <f t="shared" si="14"/>
        <v>0</v>
      </c>
      <c r="O337" s="164">
        <f t="shared" si="15"/>
        <v>0</v>
      </c>
    </row>
    <row r="338" spans="11:15" s="36" customFormat="1" hidden="1">
      <c r="K338" s="36">
        <v>237</v>
      </c>
      <c r="L338" s="252">
        <f t="shared" si="13"/>
        <v>0</v>
      </c>
      <c r="M338" s="256">
        <f t="shared" si="16"/>
        <v>0</v>
      </c>
      <c r="N338" s="36">
        <f t="shared" si="14"/>
        <v>0</v>
      </c>
      <c r="O338" s="164">
        <f t="shared" si="15"/>
        <v>0</v>
      </c>
    </row>
    <row r="339" spans="11:15" s="36" customFormat="1" hidden="1">
      <c r="K339" s="36">
        <v>238</v>
      </c>
      <c r="L339" s="252">
        <f t="shared" si="13"/>
        <v>0</v>
      </c>
      <c r="M339" s="256">
        <f t="shared" si="16"/>
        <v>0</v>
      </c>
      <c r="N339" s="36">
        <f t="shared" si="14"/>
        <v>0</v>
      </c>
      <c r="O339" s="164">
        <f t="shared" si="15"/>
        <v>0</v>
      </c>
    </row>
    <row r="340" spans="11:15" s="36" customFormat="1" hidden="1">
      <c r="K340" s="36">
        <v>239</v>
      </c>
      <c r="L340" s="252">
        <f t="shared" si="13"/>
        <v>0</v>
      </c>
      <c r="M340" s="256">
        <f t="shared" si="16"/>
        <v>0</v>
      </c>
      <c r="N340" s="36">
        <f t="shared" si="14"/>
        <v>0</v>
      </c>
      <c r="O340" s="164">
        <f t="shared" si="15"/>
        <v>0</v>
      </c>
    </row>
    <row r="341" spans="11:15" s="36" customFormat="1" hidden="1">
      <c r="K341" s="36">
        <v>240</v>
      </c>
      <c r="L341" s="252">
        <f t="shared" si="13"/>
        <v>0</v>
      </c>
      <c r="M341" s="256">
        <f t="shared" si="16"/>
        <v>0</v>
      </c>
      <c r="N341" s="36">
        <f t="shared" si="14"/>
        <v>0</v>
      </c>
      <c r="O341" s="164">
        <f t="shared" si="15"/>
        <v>0</v>
      </c>
    </row>
    <row r="342" spans="11:15" s="36" customFormat="1" hidden="1"/>
    <row r="343" spans="11:15" s="36" customFormat="1" hidden="1"/>
    <row r="344" spans="11:15" s="36" customFormat="1" hidden="1"/>
    <row r="345" spans="11:15" s="36" customFormat="1" hidden="1"/>
    <row r="346" spans="11:15" s="36" customFormat="1" hidden="1"/>
    <row r="347" spans="11:15" s="36" customFormat="1" hidden="1"/>
    <row r="348" spans="11:15" s="36" customFormat="1" hidden="1"/>
    <row r="349" spans="11:15" s="36" customFormat="1" hidden="1"/>
    <row r="350" spans="11:15" s="36" customFormat="1" hidden="1"/>
    <row r="351" spans="11:15" s="36" customFormat="1" hidden="1"/>
    <row r="352" spans="11:15" s="36" customFormat="1" hidden="1"/>
    <row r="353" s="36" customFormat="1" hidden="1"/>
    <row r="354" s="36" customFormat="1" hidden="1"/>
    <row r="355" s="36" customFormat="1" hidden="1"/>
    <row r="356" s="36" customFormat="1" hidden="1"/>
    <row r="357" s="36" customFormat="1" hidden="1"/>
    <row r="358" s="36" customFormat="1" hidden="1"/>
    <row r="359" s="36" customFormat="1" hidden="1"/>
    <row r="360" s="36" customFormat="1" hidden="1"/>
    <row r="361" s="36" customFormat="1" hidden="1"/>
    <row r="362" s="36" customFormat="1" hidden="1"/>
    <row r="363" s="36" customFormat="1" hidden="1"/>
    <row r="364" s="36" customFormat="1" hidden="1"/>
    <row r="365" s="36" customFormat="1" hidden="1"/>
    <row r="366" s="36" customFormat="1" hidden="1"/>
    <row r="367" s="36" customFormat="1" hidden="1"/>
    <row r="368" s="36" customFormat="1" hidden="1"/>
    <row r="369" s="36" customFormat="1" hidden="1"/>
    <row r="370" s="36" customFormat="1" hidden="1"/>
    <row r="371" s="36" customFormat="1" hidden="1"/>
    <row r="372" s="36" customFormat="1" hidden="1"/>
    <row r="373" s="36" customFormat="1" hidden="1"/>
    <row r="374" s="36" customFormat="1" hidden="1"/>
    <row r="375" s="36" customFormat="1" hidden="1"/>
    <row r="376" s="36" customFormat="1" hidden="1"/>
    <row r="377" s="36" customFormat="1" hidden="1"/>
    <row r="378" s="36" customFormat="1" hidden="1"/>
    <row r="379" s="36" customFormat="1" hidden="1"/>
    <row r="380" s="36" customFormat="1" hidden="1"/>
    <row r="381" s="36" customFormat="1" hidden="1"/>
    <row r="382" s="36" customFormat="1" hidden="1"/>
    <row r="383" s="36" customFormat="1" hidden="1"/>
    <row r="384" s="36" customFormat="1" hidden="1"/>
    <row r="385" s="36" customFormat="1" hidden="1"/>
    <row r="386" s="36" customFormat="1" hidden="1"/>
    <row r="387" s="36" customFormat="1" hidden="1"/>
    <row r="388" s="36" customFormat="1" hidden="1"/>
    <row r="389" s="36" customFormat="1" hidden="1"/>
    <row r="390" s="36" customFormat="1" hidden="1"/>
    <row r="391" s="36" customFormat="1" hidden="1"/>
    <row r="392" s="36" customFormat="1" hidden="1"/>
    <row r="393" s="36" customFormat="1" hidden="1"/>
    <row r="394" s="36" customFormat="1" hidden="1"/>
    <row r="395" s="36" customFormat="1" hidden="1"/>
    <row r="396" s="36" customFormat="1" hidden="1"/>
    <row r="397" s="36" customFormat="1" hidden="1"/>
    <row r="398" s="36" customFormat="1" hidden="1"/>
    <row r="399" s="36" customFormat="1" hidden="1"/>
    <row r="400" s="36" customFormat="1" hidden="1"/>
    <row r="401" s="36" customFormat="1" hidden="1"/>
    <row r="402" s="36" customFormat="1" hidden="1"/>
    <row r="403" s="36" customFormat="1" hidden="1"/>
    <row r="404" s="36" customFormat="1" hidden="1"/>
    <row r="405" s="36" customFormat="1" hidden="1"/>
    <row r="406" s="36" customFormat="1" hidden="1"/>
    <row r="407" s="36" customFormat="1" hidden="1"/>
    <row r="408" s="36" customFormat="1" hidden="1"/>
    <row r="409" s="36" customFormat="1" hidden="1"/>
    <row r="410" s="36" customFormat="1" hidden="1"/>
    <row r="411" s="36" customFormat="1" hidden="1"/>
    <row r="412" s="36" customFormat="1" hidden="1"/>
    <row r="413" s="36" customFormat="1" hidden="1"/>
    <row r="414" s="36" customFormat="1" hidden="1"/>
    <row r="415" s="36" customFormat="1" hidden="1"/>
    <row r="416" s="36" customFormat="1" hidden="1"/>
    <row r="417" s="36" customFormat="1" hidden="1"/>
    <row r="418" s="36" customFormat="1" hidden="1"/>
    <row r="419" s="36" customFormat="1" hidden="1"/>
    <row r="420" s="36" customFormat="1" hidden="1"/>
    <row r="421" s="36" customFormat="1" hidden="1"/>
    <row r="422" s="36" customFormat="1" hidden="1"/>
    <row r="423" s="36" customFormat="1" hidden="1"/>
    <row r="424" s="36" customFormat="1" hidden="1"/>
    <row r="425" s="36" customFormat="1" hidden="1"/>
    <row r="426" s="36" customFormat="1" hidden="1"/>
    <row r="427" s="36" customFormat="1" hidden="1"/>
    <row r="428" s="36" customFormat="1" hidden="1"/>
    <row r="429" s="36" customFormat="1" hidden="1"/>
    <row r="430" s="36" customFormat="1" hidden="1"/>
    <row r="431" s="36" customFormat="1" hidden="1"/>
    <row r="432" s="36" customFormat="1" hidden="1"/>
    <row r="433" s="36" customFormat="1" hidden="1"/>
    <row r="434" s="36" customFormat="1" hidden="1"/>
    <row r="435" s="36" customFormat="1" hidden="1"/>
    <row r="436" s="36" customFormat="1" hidden="1"/>
    <row r="437" s="36" customFormat="1" hidden="1"/>
    <row r="438" s="36" customFormat="1" hidden="1"/>
    <row r="439" s="36" customFormat="1" hidden="1"/>
    <row r="440" s="36" customFormat="1" hidden="1"/>
    <row r="441" s="36" customFormat="1" hidden="1"/>
    <row r="442" s="36" customFormat="1" hidden="1"/>
    <row r="443" s="36" customFormat="1" hidden="1"/>
    <row r="444" s="36" customFormat="1" hidden="1"/>
    <row r="445" s="36" customFormat="1" hidden="1"/>
    <row r="446" s="36" customFormat="1" hidden="1"/>
    <row r="447" s="36" customFormat="1" hidden="1"/>
    <row r="448" s="36" customFormat="1" hidden="1"/>
    <row r="449" s="36" customFormat="1" hidden="1"/>
    <row r="450" s="36" customFormat="1" hidden="1"/>
    <row r="451" s="36" customFormat="1" hidden="1"/>
    <row r="452" s="36" customFormat="1" hidden="1"/>
    <row r="453" s="36" customFormat="1" hidden="1"/>
    <row r="454" s="36" customFormat="1" hidden="1"/>
    <row r="455" s="36" customFormat="1" hidden="1"/>
    <row r="456" s="36" customFormat="1" hidden="1"/>
    <row r="457" s="36" customFormat="1" hidden="1"/>
    <row r="458" s="36" customFormat="1" hidden="1"/>
    <row r="459" s="36" customFormat="1" hidden="1"/>
    <row r="460" s="36" customFormat="1" hidden="1"/>
    <row r="461" s="36" customFormat="1" hidden="1"/>
    <row r="462" s="36" customFormat="1" hidden="1"/>
    <row r="463" s="36" customFormat="1" hidden="1"/>
    <row r="464" s="36" customFormat="1" hidden="1"/>
    <row r="465" s="36" customFormat="1" hidden="1"/>
    <row r="466" s="36" customFormat="1" hidden="1"/>
    <row r="467" s="36" customFormat="1" hidden="1"/>
    <row r="468" s="36" customFormat="1" hidden="1"/>
    <row r="469" s="36" customFormat="1" hidden="1"/>
    <row r="470" s="36" customFormat="1" hidden="1"/>
    <row r="471" s="36" customFormat="1" hidden="1"/>
    <row r="472" s="36" customFormat="1" hidden="1"/>
    <row r="473" s="36" customFormat="1" hidden="1"/>
    <row r="474" s="36" customFormat="1" hidden="1"/>
    <row r="475" s="36" customFormat="1" hidden="1"/>
    <row r="476" s="36" customFormat="1" hidden="1"/>
    <row r="477" s="36" customFormat="1" hidden="1"/>
    <row r="478" s="36" customFormat="1" hidden="1"/>
    <row r="479" s="36" customFormat="1" hidden="1"/>
    <row r="480" s="36" customFormat="1" hidden="1"/>
    <row r="481" s="36" customFormat="1" hidden="1"/>
    <row r="482" s="36" customFormat="1" hidden="1"/>
    <row r="483" s="36" customFormat="1" hidden="1"/>
    <row r="484" s="36" customFormat="1" hidden="1"/>
    <row r="485" s="36" customFormat="1" hidden="1"/>
    <row r="486" s="36" customFormat="1" hidden="1"/>
    <row r="487" s="36" customFormat="1" hidden="1"/>
    <row r="488" s="36" customFormat="1" hidden="1"/>
    <row r="489" s="36" customFormat="1" hidden="1"/>
    <row r="490" s="36" customFormat="1" hidden="1"/>
    <row r="491" s="36" customFormat="1" hidden="1"/>
    <row r="492" s="36" customFormat="1" hidden="1"/>
    <row r="493" s="36" customFormat="1" hidden="1"/>
    <row r="494" s="36" customFormat="1" hidden="1"/>
    <row r="495" s="36" customFormat="1" hidden="1"/>
    <row r="496" s="36" customFormat="1" hidden="1"/>
    <row r="497" s="36" customFormat="1" hidden="1"/>
    <row r="498" s="36" customFormat="1" hidden="1"/>
    <row r="499" s="36" customFormat="1" hidden="1"/>
    <row r="500" s="36" customFormat="1" hidden="1"/>
    <row r="501" s="36" customFormat="1" hidden="1"/>
    <row r="502" s="36" customFormat="1" hidden="1"/>
    <row r="503" s="36" customFormat="1" hidden="1"/>
    <row r="504" s="36" customFormat="1" hidden="1"/>
    <row r="505" s="36" customFormat="1" hidden="1"/>
    <row r="506" s="36" customFormat="1" hidden="1"/>
    <row r="507" s="36" customFormat="1" hidden="1"/>
    <row r="508" s="36" customFormat="1" hidden="1"/>
    <row r="509" s="36" customFormat="1" hidden="1"/>
    <row r="510" s="36" customFormat="1" hidden="1"/>
    <row r="511" s="36" customFormat="1" hidden="1"/>
    <row r="512" s="36" customFormat="1" hidden="1"/>
    <row r="513" s="36" customFormat="1" hidden="1"/>
    <row r="514" s="36" customFormat="1" hidden="1"/>
    <row r="515" s="36" customFormat="1" hidden="1"/>
    <row r="516" s="36" customFormat="1" hidden="1"/>
    <row r="517" s="36" customFormat="1" hidden="1"/>
    <row r="518" s="36" customFormat="1" hidden="1"/>
    <row r="519" s="36" customFormat="1" hidden="1"/>
    <row r="520" s="36" customFormat="1" hidden="1"/>
    <row r="521" s="36" customFormat="1" hidden="1"/>
    <row r="522" s="36" customFormat="1" hidden="1"/>
    <row r="523" s="36" customFormat="1" hidden="1"/>
    <row r="524" s="36" customFormat="1" hidden="1"/>
    <row r="525" s="36" customFormat="1" hidden="1"/>
    <row r="526" s="36" customFormat="1" hidden="1"/>
    <row r="527" s="36" customFormat="1" hidden="1"/>
    <row r="528" s="36" customFormat="1" hidden="1"/>
    <row r="529" s="36" customFormat="1" hidden="1"/>
    <row r="530" s="36" customFormat="1" hidden="1"/>
    <row r="531" s="36" customFormat="1" hidden="1"/>
    <row r="532" s="36" customFormat="1" hidden="1"/>
    <row r="533" s="36" customFormat="1" hidden="1"/>
    <row r="534" s="36" customFormat="1" hidden="1"/>
    <row r="535" s="36" customFormat="1" hidden="1"/>
    <row r="536" s="36" customFormat="1" hidden="1"/>
    <row r="537" s="36" customFormat="1" hidden="1"/>
    <row r="538" s="36" customFormat="1" hidden="1"/>
    <row r="539" s="36" customFormat="1" hidden="1"/>
    <row r="540" s="36" customFormat="1" hidden="1"/>
    <row r="541" s="36" customFormat="1" hidden="1"/>
    <row r="542" s="36" customFormat="1" hidden="1"/>
    <row r="543" s="36" customFormat="1" hidden="1"/>
    <row r="544" s="36" customFormat="1" hidden="1"/>
    <row r="545" s="36" customFormat="1" hidden="1"/>
    <row r="546" s="36" customFormat="1" hidden="1"/>
    <row r="547" s="36" customFormat="1" hidden="1"/>
    <row r="548" s="36" customFormat="1" hidden="1"/>
    <row r="549" s="36" customFormat="1" hidden="1"/>
    <row r="550" s="36" customFormat="1" hidden="1"/>
    <row r="551" s="36" customFormat="1" hidden="1"/>
    <row r="552" s="36" customFormat="1" hidden="1"/>
    <row r="553" s="36" customFormat="1" hidden="1"/>
    <row r="554" s="36" customFormat="1" hidden="1"/>
    <row r="555" s="36" customFormat="1" hidden="1"/>
    <row r="556" s="36" customFormat="1" hidden="1"/>
    <row r="557" s="36" customFormat="1" hidden="1"/>
    <row r="558" s="36" customFormat="1" hidden="1"/>
    <row r="559" s="36" customFormat="1" hidden="1"/>
    <row r="560" s="36" customFormat="1" hidden="1"/>
    <row r="561" s="36" customFormat="1" hidden="1"/>
    <row r="562" s="36" customFormat="1" hidden="1"/>
    <row r="563" s="36" customFormat="1" hidden="1"/>
    <row r="564" s="36" customFormat="1" hidden="1"/>
    <row r="565" s="36" customFormat="1" hidden="1"/>
    <row r="566" s="36" customFormat="1" hidden="1"/>
    <row r="567" s="36" customFormat="1" hidden="1"/>
    <row r="568" s="36" customFormat="1" hidden="1"/>
    <row r="569" s="36" customFormat="1" hidden="1"/>
    <row r="570" s="36" customFormat="1" hidden="1"/>
    <row r="571" s="36" customFormat="1" hidden="1"/>
    <row r="572" s="36" customFormat="1" hidden="1"/>
    <row r="573" s="36" customFormat="1" hidden="1"/>
    <row r="574" s="36" customFormat="1" hidden="1"/>
    <row r="575" s="36" customFormat="1" hidden="1"/>
    <row r="576" s="36" customFormat="1" hidden="1"/>
    <row r="577" s="36" customFormat="1" hidden="1"/>
    <row r="578" s="36" customFormat="1" hidden="1"/>
    <row r="579" s="36" customFormat="1" hidden="1"/>
    <row r="580" s="36" customFormat="1" hidden="1"/>
    <row r="581" s="36" customFormat="1" hidden="1"/>
    <row r="582" s="36" customFormat="1" hidden="1"/>
    <row r="583" s="36" customFormat="1" hidden="1"/>
    <row r="584" s="36" customFormat="1" hidden="1"/>
    <row r="585" s="36" customFormat="1" hidden="1"/>
    <row r="586" s="36" customFormat="1" hidden="1"/>
    <row r="587" s="36" customFormat="1" hidden="1"/>
    <row r="588" s="36" customFormat="1" hidden="1"/>
    <row r="589" s="36" customFormat="1" hidden="1"/>
    <row r="590" s="36" customFormat="1" hidden="1"/>
    <row r="591" s="36" customFormat="1" hidden="1"/>
    <row r="592" s="36" customFormat="1" hidden="1"/>
    <row r="593" s="36" customFormat="1" hidden="1"/>
    <row r="594" s="36" customFormat="1" hidden="1"/>
    <row r="595" s="36" customFormat="1" hidden="1"/>
    <row r="596" s="36" customFormat="1" hidden="1"/>
    <row r="597" s="36" customFormat="1" hidden="1"/>
    <row r="598" s="36" customFormat="1" hidden="1"/>
    <row r="599" s="36" customFormat="1" hidden="1"/>
    <row r="600" s="36" customFormat="1" hidden="1"/>
    <row r="601" s="36" customFormat="1" hidden="1"/>
    <row r="602" s="36" customFormat="1" hidden="1"/>
    <row r="603" s="36" customFormat="1" hidden="1"/>
    <row r="604" s="36" customFormat="1" hidden="1"/>
    <row r="605" s="36" customFormat="1" hidden="1"/>
    <row r="606" s="36" customFormat="1" hidden="1"/>
    <row r="607" s="36" customFormat="1" hidden="1"/>
    <row r="608" s="36" customFormat="1" hidden="1"/>
    <row r="609" s="36" customFormat="1" hidden="1"/>
    <row r="610" s="36" customFormat="1" hidden="1"/>
    <row r="611" s="36" customFormat="1" hidden="1"/>
    <row r="612" s="36" customFormat="1" hidden="1"/>
    <row r="613" s="36" customFormat="1" hidden="1"/>
    <row r="614" s="36" customFormat="1" hidden="1"/>
    <row r="615" s="36" customFormat="1" hidden="1"/>
    <row r="616" s="36" customFormat="1" hidden="1"/>
    <row r="617" s="36" customFormat="1" hidden="1"/>
    <row r="618" s="36" customFormat="1" hidden="1"/>
    <row r="619" s="36" customFormat="1" hidden="1"/>
    <row r="620" s="36" customFormat="1" hidden="1"/>
    <row r="621" s="36" customFormat="1" hidden="1"/>
    <row r="622" s="36" customFormat="1" hidden="1"/>
    <row r="623" s="36" customFormat="1" hidden="1"/>
    <row r="624" s="36" customFormat="1" hidden="1"/>
    <row r="625" s="36" customFormat="1" hidden="1"/>
    <row r="626" s="36" customFormat="1" hidden="1"/>
    <row r="627" s="36" customFormat="1" hidden="1"/>
    <row r="628" s="36" customFormat="1" hidden="1"/>
    <row r="629" s="36" customFormat="1" hidden="1"/>
    <row r="630" s="36" customFormat="1" hidden="1"/>
    <row r="631" s="36" customFormat="1" hidden="1"/>
    <row r="632" s="36" customFormat="1" hidden="1"/>
    <row r="633" s="36" customFormat="1" hidden="1"/>
    <row r="634" s="36" customFormat="1" hidden="1"/>
    <row r="635" s="36" customFormat="1" hidden="1"/>
    <row r="636" s="36" customFormat="1" hidden="1"/>
    <row r="637" s="36" customFormat="1" hidden="1"/>
    <row r="638" s="36" customFormat="1" hidden="1"/>
    <row r="639" s="36" customFormat="1" hidden="1"/>
    <row r="640" s="36" customFormat="1" hidden="1"/>
    <row r="641" s="36" customFormat="1" hidden="1"/>
    <row r="642" s="36" customFormat="1" hidden="1"/>
    <row r="643" s="36" customFormat="1" hidden="1"/>
    <row r="644" s="36" customFormat="1" hidden="1"/>
    <row r="645" s="36" customFormat="1" hidden="1"/>
    <row r="646" s="36" customFormat="1" hidden="1"/>
    <row r="647" s="36" customFormat="1" hidden="1"/>
    <row r="648" s="36" customFormat="1" hidden="1"/>
    <row r="649" s="36" customFormat="1" hidden="1"/>
    <row r="650" s="36" customFormat="1" hidden="1"/>
    <row r="651" s="36" customFormat="1" hidden="1"/>
    <row r="652" s="36" customFormat="1" hidden="1"/>
    <row r="653" s="36" customFormat="1" hidden="1"/>
    <row r="654" s="36" customFormat="1" hidden="1"/>
    <row r="655" s="36" customFormat="1" hidden="1"/>
    <row r="656" s="36" customFormat="1" hidden="1"/>
    <row r="657" s="36" customFormat="1" hidden="1"/>
    <row r="658" s="36" customFormat="1" hidden="1"/>
    <row r="659" s="36" customFormat="1" hidden="1"/>
    <row r="660" s="36" customFormat="1" hidden="1"/>
    <row r="661" s="36" customFormat="1" hidden="1"/>
    <row r="662" s="36" customFormat="1" hidden="1"/>
    <row r="663" s="36" customFormat="1" hidden="1"/>
    <row r="664" s="36" customFormat="1" hidden="1"/>
    <row r="665" s="36" customFormat="1" hidden="1"/>
    <row r="666" s="36" customFormat="1" hidden="1"/>
    <row r="667" s="36" customFormat="1" hidden="1"/>
    <row r="668" s="36" customFormat="1" hidden="1"/>
    <row r="669" s="36" customFormat="1" hidden="1"/>
    <row r="670" s="36" customFormat="1" hidden="1"/>
    <row r="671" s="36" customFormat="1" hidden="1"/>
    <row r="672" s="36" customFormat="1" hidden="1"/>
    <row r="673" s="36" customFormat="1" hidden="1"/>
    <row r="674" s="36" customFormat="1" hidden="1"/>
    <row r="675" s="36" customFormat="1" hidden="1"/>
    <row r="676" s="36" customFormat="1" hidden="1"/>
    <row r="677" s="36" customFormat="1" hidden="1"/>
    <row r="678" s="36" customFormat="1" hidden="1"/>
    <row r="679" s="36" customFormat="1" hidden="1"/>
    <row r="680" s="36" customFormat="1" hidden="1"/>
    <row r="681" s="36" customFormat="1" hidden="1"/>
    <row r="682" s="36" customFormat="1" hidden="1"/>
    <row r="683" s="36" customFormat="1" hidden="1"/>
    <row r="684" s="36" customFormat="1" hidden="1"/>
    <row r="685" s="36" customFormat="1" hidden="1"/>
    <row r="686" s="36" customFormat="1" hidden="1"/>
    <row r="687" s="36" customFormat="1" hidden="1"/>
    <row r="688" s="36" customFormat="1" hidden="1"/>
    <row r="689" s="36" customFormat="1" hidden="1"/>
    <row r="690" s="36" customFormat="1" hidden="1"/>
    <row r="691" s="36" customFormat="1" hidden="1"/>
    <row r="692" s="36" customFormat="1" hidden="1"/>
    <row r="693" s="36" customFormat="1" hidden="1"/>
    <row r="694" s="36" customFormat="1" hidden="1"/>
    <row r="695" s="36" customFormat="1" hidden="1"/>
    <row r="696" s="36" customFormat="1" hidden="1"/>
    <row r="697" s="36" customFormat="1" hidden="1"/>
    <row r="698" s="36" customFormat="1" hidden="1"/>
    <row r="699" s="36" customFormat="1" hidden="1"/>
    <row r="700" s="36" customFormat="1" hidden="1"/>
    <row r="701" s="36" customFormat="1" hidden="1"/>
    <row r="702" s="36" customFormat="1" hidden="1"/>
    <row r="703" s="36" customFormat="1" hidden="1"/>
    <row r="704" s="36" customFormat="1" hidden="1"/>
    <row r="705" s="36" customFormat="1" hidden="1"/>
    <row r="706" s="36" customFormat="1" hidden="1"/>
    <row r="707" s="36" customFormat="1" hidden="1"/>
    <row r="708" s="36" customFormat="1" hidden="1"/>
    <row r="709" s="36" customFormat="1" hidden="1"/>
    <row r="710" s="36" customFormat="1" hidden="1"/>
    <row r="711" s="36" customFormat="1" hidden="1"/>
    <row r="712" s="36" customFormat="1" hidden="1"/>
    <row r="713" s="36" customFormat="1" hidden="1"/>
    <row r="714" s="36" customFormat="1" hidden="1"/>
    <row r="715" s="36" customFormat="1" hidden="1"/>
    <row r="716" s="36" customFormat="1" hidden="1"/>
    <row r="717" s="36" customFormat="1" hidden="1"/>
    <row r="718" s="36" customFormat="1" hidden="1"/>
    <row r="719" s="36" customFormat="1" hidden="1"/>
    <row r="720" s="36" customFormat="1" hidden="1"/>
    <row r="721" s="36" customFormat="1" hidden="1"/>
    <row r="722" s="36" customFormat="1" hidden="1"/>
    <row r="723" s="36" customFormat="1" hidden="1"/>
    <row r="724" s="36" customFormat="1" hidden="1"/>
    <row r="725" s="36" customFormat="1" hidden="1"/>
    <row r="726" s="36" customFormat="1" hidden="1"/>
    <row r="727" s="36" customFormat="1" hidden="1"/>
    <row r="728" s="36" customFormat="1" hidden="1"/>
    <row r="729" s="36" customFormat="1" hidden="1"/>
    <row r="730" s="36" customFormat="1" hidden="1"/>
    <row r="731" s="36" customFormat="1" hidden="1"/>
    <row r="732" s="36" customFormat="1" hidden="1"/>
    <row r="733" s="36" customFormat="1" hidden="1"/>
    <row r="734" s="36" customFormat="1" hidden="1"/>
    <row r="735" s="36" customFormat="1" hidden="1"/>
    <row r="736" s="36" customFormat="1" hidden="1"/>
    <row r="737" s="36" customFormat="1" hidden="1"/>
    <row r="738" s="36" customFormat="1" hidden="1"/>
    <row r="739" s="36" customFormat="1" hidden="1"/>
    <row r="740" s="36" customFormat="1" hidden="1"/>
    <row r="741" s="36" customFormat="1" hidden="1"/>
    <row r="742" s="36" customFormat="1" hidden="1"/>
    <row r="743" s="36" customFormat="1" hidden="1"/>
    <row r="744" s="36" customFormat="1" hidden="1"/>
    <row r="745" s="36" customFormat="1" hidden="1"/>
    <row r="746" s="36" customFormat="1" hidden="1"/>
    <row r="747" s="36" customFormat="1" hidden="1"/>
    <row r="748" s="36" customFormat="1" hidden="1"/>
    <row r="749" s="36" customFormat="1" hidden="1"/>
    <row r="750" s="36" customFormat="1" hidden="1"/>
    <row r="751" s="36" customFormat="1" hidden="1"/>
    <row r="752" s="36" customFormat="1" hidden="1"/>
    <row r="753" s="36" customFormat="1" hidden="1"/>
    <row r="754" s="36" customFormat="1" hidden="1"/>
    <row r="755" s="36" customFormat="1" hidden="1"/>
    <row r="756" s="36" customFormat="1" hidden="1"/>
    <row r="757" s="36" customFormat="1" hidden="1"/>
    <row r="758" s="36" customFormat="1" hidden="1"/>
    <row r="759" s="36" customFormat="1" hidden="1"/>
    <row r="760" s="36" customFormat="1" hidden="1"/>
    <row r="761" s="36" customFormat="1" hidden="1"/>
    <row r="762" s="36" customFormat="1" hidden="1"/>
    <row r="763" s="36" customFormat="1" hidden="1"/>
    <row r="764" s="36" customFormat="1" hidden="1"/>
    <row r="765" s="36" customFormat="1" hidden="1"/>
    <row r="766" s="36" customFormat="1" hidden="1"/>
    <row r="767" s="36" customFormat="1" hidden="1"/>
    <row r="768" s="36" customFormat="1" hidden="1"/>
    <row r="769" s="36" customFormat="1" hidden="1"/>
    <row r="770" s="36" customFormat="1" hidden="1"/>
    <row r="771" s="36" customFormat="1" hidden="1"/>
    <row r="772" s="36" customFormat="1" hidden="1"/>
    <row r="773" s="36" customFormat="1" hidden="1"/>
    <row r="774" s="36" customFormat="1" hidden="1"/>
    <row r="775" s="36" customFormat="1" hidden="1"/>
    <row r="776" s="36" customFormat="1" hidden="1"/>
    <row r="777" s="36" customFormat="1" hidden="1"/>
    <row r="778" s="36" customFormat="1" hidden="1"/>
    <row r="779" s="36" customFormat="1" hidden="1"/>
    <row r="780" s="36" customFormat="1" hidden="1"/>
    <row r="781" s="36" customFormat="1" hidden="1"/>
    <row r="782" s="36" customFormat="1" hidden="1"/>
    <row r="783" s="36" customFormat="1" hidden="1"/>
    <row r="784" s="36" customFormat="1" hidden="1"/>
    <row r="785" s="36" customFormat="1" hidden="1"/>
    <row r="786" s="36" customFormat="1" hidden="1"/>
    <row r="787" s="36" customFormat="1" hidden="1"/>
    <row r="788" s="36" customFormat="1" hidden="1"/>
    <row r="789" s="36" customFormat="1" hidden="1"/>
    <row r="790" s="36" customFormat="1" hidden="1"/>
    <row r="791" s="36" customFormat="1" hidden="1"/>
    <row r="792" s="36" customFormat="1" hidden="1"/>
    <row r="793" s="36" customFormat="1" hidden="1"/>
    <row r="794" s="36" customFormat="1" hidden="1"/>
    <row r="795" s="36" customFormat="1" hidden="1"/>
    <row r="796" s="36" customFormat="1" hidden="1"/>
    <row r="797" s="36" customFormat="1" hidden="1"/>
    <row r="798" s="36" customFormat="1" hidden="1"/>
    <row r="799" s="36" customFormat="1" hidden="1"/>
    <row r="800" s="36" customFormat="1" hidden="1"/>
    <row r="801" s="36" customFormat="1" hidden="1"/>
    <row r="802" s="36" customFormat="1" hidden="1"/>
    <row r="803" s="36" customFormat="1" hidden="1"/>
    <row r="804" s="36" customFormat="1" hidden="1"/>
    <row r="805" s="36" customFormat="1" hidden="1"/>
    <row r="806" s="36" customFormat="1" hidden="1"/>
    <row r="807" s="36" customFormat="1" hidden="1"/>
    <row r="808" s="36" customFormat="1" hidden="1"/>
    <row r="809" s="36" customFormat="1" hidden="1"/>
    <row r="810" s="36" customFormat="1" hidden="1"/>
    <row r="811" s="36" customFormat="1" hidden="1"/>
    <row r="812" s="36" customFormat="1" hidden="1"/>
    <row r="813" s="36" customFormat="1" hidden="1"/>
    <row r="814" s="36" customFormat="1" hidden="1"/>
    <row r="815" s="36" customFormat="1" hidden="1"/>
    <row r="816" s="36" customFormat="1" hidden="1"/>
    <row r="817" s="36" customFormat="1" hidden="1"/>
    <row r="818" s="36" customFormat="1" hidden="1"/>
    <row r="819" s="36" customFormat="1" hidden="1"/>
    <row r="820" s="36" customFormat="1" hidden="1"/>
    <row r="821" s="36" customFormat="1" hidden="1"/>
    <row r="822" s="36" customFormat="1" hidden="1"/>
    <row r="823" s="36" customFormat="1" hidden="1"/>
    <row r="824" s="36" customFormat="1" hidden="1"/>
    <row r="825" s="36" customFormat="1" hidden="1"/>
    <row r="826" s="36" customFormat="1" hidden="1"/>
    <row r="827" s="36" customFormat="1" hidden="1"/>
    <row r="828" s="36" customFormat="1" hidden="1"/>
    <row r="829" s="36" customFormat="1" hidden="1"/>
    <row r="830" s="36" customFormat="1" hidden="1"/>
    <row r="831" s="36" customFormat="1" hidden="1"/>
    <row r="832" s="36" customFormat="1" hidden="1"/>
    <row r="833" s="36" customFormat="1" hidden="1"/>
    <row r="834" s="36" customFormat="1" hidden="1"/>
    <row r="835" s="36" customFormat="1" hidden="1"/>
    <row r="836" s="36" customFormat="1" hidden="1"/>
    <row r="837" s="36" customFormat="1" hidden="1"/>
    <row r="838" s="36" customFormat="1" hidden="1"/>
    <row r="839" s="36" customFormat="1" hidden="1"/>
    <row r="840" s="36" customFormat="1" hidden="1"/>
    <row r="841" s="36" customFormat="1" hidden="1"/>
    <row r="842" s="36" customFormat="1" hidden="1"/>
    <row r="843" s="36" customFormat="1" hidden="1"/>
    <row r="844" s="36" customFormat="1" hidden="1"/>
    <row r="845" s="36" customFormat="1" hidden="1"/>
    <row r="846" s="36" customFormat="1" hidden="1"/>
    <row r="847" s="36" customFormat="1" hidden="1"/>
    <row r="848" s="36" customFormat="1" hidden="1"/>
    <row r="849" s="36" customFormat="1" hidden="1"/>
    <row r="850" s="36" customFormat="1" hidden="1"/>
    <row r="851" s="36" customFormat="1" hidden="1"/>
    <row r="852" s="36" customFormat="1" hidden="1"/>
    <row r="853" s="36" customFormat="1" hidden="1"/>
    <row r="854" s="36" customFormat="1" hidden="1"/>
    <row r="855" s="36" customFormat="1" hidden="1"/>
    <row r="856" s="36" customFormat="1" hidden="1"/>
    <row r="857" s="36" customFormat="1" hidden="1"/>
    <row r="858" s="36" customFormat="1" hidden="1"/>
    <row r="859" s="36" customFormat="1" hidden="1"/>
    <row r="860" s="36" customFormat="1" hidden="1"/>
    <row r="861" s="36" customFormat="1" hidden="1"/>
    <row r="862" s="36" customFormat="1" hidden="1"/>
    <row r="863" s="36" customFormat="1" hidden="1"/>
    <row r="864" s="36" customFormat="1" hidden="1"/>
    <row r="865" s="36" customFormat="1" hidden="1"/>
    <row r="866" s="36" customFormat="1" hidden="1"/>
    <row r="867" s="36" customFormat="1" hidden="1"/>
    <row r="868" s="36" customFormat="1" hidden="1"/>
    <row r="869" s="36" customFormat="1" hidden="1"/>
    <row r="870" s="36" customFormat="1" hidden="1"/>
    <row r="871" s="36" customFormat="1" hidden="1"/>
    <row r="872" s="36" customFormat="1" hidden="1"/>
    <row r="873" s="36" customFormat="1" hidden="1"/>
    <row r="874" s="36" customFormat="1" hidden="1"/>
    <row r="875" s="36" customFormat="1" hidden="1"/>
    <row r="876" s="36" customFormat="1" hidden="1"/>
    <row r="877" s="36" customFormat="1" hidden="1"/>
    <row r="878" s="36" customFormat="1" hidden="1"/>
    <row r="879" s="36" customFormat="1" hidden="1"/>
    <row r="880" s="36" customFormat="1" hidden="1"/>
    <row r="881" s="36" customFormat="1" hidden="1"/>
    <row r="882" s="36" customFormat="1" hidden="1"/>
    <row r="883" s="36" customFormat="1" hidden="1"/>
    <row r="884" s="36" customFormat="1" hidden="1"/>
    <row r="885" s="36" customFormat="1" hidden="1"/>
    <row r="886" s="36" customFormat="1" hidden="1"/>
    <row r="887" s="36" customFormat="1" hidden="1"/>
    <row r="888" s="36" customFormat="1" hidden="1"/>
    <row r="889" s="36" customFormat="1" hidden="1"/>
    <row r="890" s="36" customFormat="1" hidden="1"/>
    <row r="891" s="36" customFormat="1" hidden="1"/>
    <row r="892" s="36" customFormat="1" hidden="1"/>
    <row r="893" s="36" customFormat="1" hidden="1"/>
    <row r="894" s="36" customFormat="1" hidden="1"/>
    <row r="895" s="36" customFormat="1" hidden="1"/>
    <row r="896" s="36" customFormat="1" hidden="1"/>
    <row r="897" s="36" customFormat="1" hidden="1"/>
    <row r="898" s="36" customFormat="1" hidden="1"/>
    <row r="899" s="36" customFormat="1" hidden="1"/>
    <row r="900" s="36" customFormat="1" hidden="1"/>
    <row r="901" s="36" customFormat="1" hidden="1"/>
    <row r="902" s="36" customFormat="1" hidden="1"/>
    <row r="903" s="36" customFormat="1" hidden="1"/>
    <row r="904" s="36" customFormat="1" hidden="1"/>
    <row r="905" s="36" customFormat="1" hidden="1"/>
    <row r="906" s="36" customFormat="1" hidden="1"/>
    <row r="907" s="36" customFormat="1" hidden="1"/>
    <row r="908" s="36" customFormat="1" hidden="1"/>
    <row r="909" s="36" customFormat="1" hidden="1"/>
    <row r="910" s="36" customFormat="1" hidden="1"/>
    <row r="911" s="36" customFormat="1" hidden="1"/>
    <row r="912" s="36" customFormat="1" hidden="1"/>
    <row r="913" s="36" customFormat="1" hidden="1"/>
    <row r="914" s="36" customFormat="1" hidden="1"/>
    <row r="915" s="36" customFormat="1" hidden="1"/>
    <row r="916" s="36" customFormat="1" hidden="1"/>
    <row r="917" s="36" customFormat="1" hidden="1"/>
    <row r="918" s="36" customFormat="1" hidden="1"/>
    <row r="919" s="36" customFormat="1" hidden="1"/>
    <row r="920" s="36" customFormat="1" hidden="1"/>
    <row r="921" s="36" customFormat="1" hidden="1"/>
    <row r="922" s="36" customFormat="1" hidden="1"/>
    <row r="923" s="36" customFormat="1" hidden="1"/>
    <row r="924" s="36" customFormat="1" hidden="1"/>
    <row r="925" s="36" customFormat="1" hidden="1"/>
    <row r="926" s="36" customFormat="1" hidden="1"/>
    <row r="927" s="36" customFormat="1" hidden="1"/>
    <row r="928" s="36" customFormat="1" hidden="1"/>
    <row r="929" s="36" customFormat="1" hidden="1"/>
    <row r="930" s="36" customFormat="1" hidden="1"/>
    <row r="931" s="36" customFormat="1" hidden="1"/>
    <row r="932" s="36" customFormat="1" hidden="1"/>
    <row r="933" s="36" customFormat="1" hidden="1"/>
    <row r="934" s="36" customFormat="1" hidden="1"/>
    <row r="935" s="36" customFormat="1" hidden="1"/>
    <row r="936" s="36" customFormat="1" hidden="1"/>
    <row r="937" s="36" customFormat="1" hidden="1"/>
    <row r="938" s="36" customFormat="1" hidden="1"/>
    <row r="939" s="36" customFormat="1" hidden="1"/>
    <row r="940" s="36" customFormat="1" hidden="1"/>
    <row r="941" s="36" customFormat="1" hidden="1"/>
    <row r="942" s="36" customFormat="1" hidden="1"/>
    <row r="943" s="36" customFormat="1" hidden="1"/>
    <row r="944" s="36" customFormat="1" hidden="1"/>
    <row r="945" s="36" customFormat="1" hidden="1"/>
    <row r="946" s="36" customFormat="1" hidden="1"/>
    <row r="947" s="36" customFormat="1" hidden="1"/>
    <row r="948" s="36" customFormat="1" hidden="1"/>
    <row r="949" s="36" customFormat="1" hidden="1"/>
    <row r="950" s="36" customFormat="1" hidden="1"/>
    <row r="951" s="36" customFormat="1" hidden="1"/>
    <row r="952" s="36" customFormat="1" hidden="1"/>
    <row r="953" s="36" customFormat="1" hidden="1"/>
    <row r="954" s="36" customFormat="1" hidden="1"/>
    <row r="955" s="36" customFormat="1" hidden="1"/>
    <row r="956" s="36" customFormat="1" hidden="1"/>
    <row r="957" s="36" customFormat="1" hidden="1"/>
    <row r="958" s="36" customFormat="1" hidden="1"/>
    <row r="959" s="36" customFormat="1" hidden="1"/>
    <row r="960" s="36" customFormat="1" hidden="1"/>
    <row r="961" s="36" customFormat="1" hidden="1"/>
    <row r="962" s="36" customFormat="1" hidden="1"/>
    <row r="963" s="36" customFormat="1" hidden="1"/>
    <row r="964" s="36" customFormat="1" hidden="1"/>
    <row r="965" s="36" customFormat="1" hidden="1"/>
    <row r="966" s="36" customFormat="1" hidden="1"/>
    <row r="967" s="36" customFormat="1" hidden="1"/>
    <row r="968" s="36" customFormat="1" hidden="1"/>
    <row r="969" s="36" customFormat="1" hidden="1"/>
    <row r="970" s="36" customFormat="1" hidden="1"/>
    <row r="971" s="36" customFormat="1" hidden="1"/>
    <row r="972" s="36" customFormat="1" hidden="1"/>
    <row r="973" s="36" customFormat="1" hidden="1"/>
    <row r="974" s="36" customFormat="1" hidden="1"/>
    <row r="975" s="36" customFormat="1" hidden="1"/>
    <row r="976" s="36" customFormat="1" hidden="1"/>
    <row r="977" s="36" customFormat="1" hidden="1"/>
    <row r="978" s="36" customFormat="1" hidden="1"/>
    <row r="979" s="36" customFormat="1" hidden="1"/>
    <row r="980" s="36" customFormat="1" hidden="1"/>
    <row r="981" s="36" customFormat="1" hidden="1"/>
    <row r="982" s="36" customFormat="1" hidden="1"/>
    <row r="983" s="36" customFormat="1" hidden="1"/>
    <row r="984" s="36" customFormat="1" hidden="1"/>
    <row r="985" s="36" customFormat="1" hidden="1"/>
    <row r="986" s="36" customFormat="1" hidden="1"/>
    <row r="987" s="36" customFormat="1" hidden="1"/>
    <row r="988" s="36" customFormat="1" hidden="1"/>
    <row r="989" s="36" customFormat="1" hidden="1"/>
    <row r="990" s="36" customFormat="1" hidden="1"/>
    <row r="991" s="36" customFormat="1" hidden="1"/>
    <row r="992" s="36" customFormat="1" hidden="1"/>
    <row r="993" s="36" customFormat="1" hidden="1"/>
    <row r="994" s="36" customFormat="1" hidden="1"/>
    <row r="995" s="36" customFormat="1" hidden="1"/>
    <row r="996" s="36" customFormat="1" hidden="1"/>
    <row r="997" s="36" customFormat="1" hidden="1"/>
    <row r="998" s="36" customFormat="1" hidden="1"/>
    <row r="999" s="36" customFormat="1" hidden="1"/>
    <row r="1000" s="36" customFormat="1" hidden="1"/>
    <row r="1001" s="36" customFormat="1" hidden="1"/>
    <row r="1002" s="36" customFormat="1" hidden="1"/>
    <row r="1003" s="36" customFormat="1" hidden="1"/>
    <row r="1004" s="36" customFormat="1" hidden="1"/>
    <row r="1005" s="36" customFormat="1" hidden="1"/>
    <row r="1006" s="36" customFormat="1" hidden="1"/>
    <row r="1007" s="36" customFormat="1" hidden="1"/>
    <row r="1008" s="36" customFormat="1" hidden="1"/>
    <row r="1009" s="36" customFormat="1" hidden="1"/>
    <row r="1010" s="36" customFormat="1" hidden="1"/>
    <row r="1011" s="36" customFormat="1" hidden="1"/>
    <row r="1012" s="36" customFormat="1" hidden="1"/>
    <row r="1013" s="36" customFormat="1" hidden="1"/>
    <row r="1014" s="36" customFormat="1" hidden="1"/>
    <row r="1015" s="36" customFormat="1" hidden="1"/>
    <row r="1016" s="36" customFormat="1" hidden="1"/>
    <row r="1017" s="36" customFormat="1" hidden="1"/>
    <row r="1018" s="36" customFormat="1" hidden="1"/>
    <row r="1019" s="36" customFormat="1" hidden="1"/>
    <row r="1020" s="36" customFormat="1" hidden="1"/>
    <row r="1021" s="36" customFormat="1" hidden="1"/>
    <row r="1022" s="36" customFormat="1" hidden="1"/>
    <row r="1023" s="36" customFormat="1" hidden="1"/>
    <row r="1024" s="36" customFormat="1" hidden="1"/>
    <row r="1025" s="36" customFormat="1" hidden="1"/>
    <row r="1026" s="36" customFormat="1" hidden="1"/>
    <row r="1027" s="36" customFormat="1" hidden="1"/>
    <row r="1028" s="36" customFormat="1" hidden="1"/>
    <row r="1029" s="36" customFormat="1" hidden="1"/>
    <row r="1030" s="36" customFormat="1" hidden="1"/>
    <row r="1031" s="36" customFormat="1" hidden="1"/>
    <row r="1032" s="36" customFormat="1" hidden="1"/>
    <row r="1033" s="36" customFormat="1" hidden="1"/>
    <row r="1034" s="36" customFormat="1" hidden="1"/>
    <row r="1035" s="36" customFormat="1" hidden="1"/>
    <row r="1036" s="36" customFormat="1" hidden="1"/>
    <row r="1037" s="36" customFormat="1" hidden="1"/>
    <row r="1038" s="36" customFormat="1" hidden="1"/>
    <row r="1039" s="36" customFormat="1" hidden="1"/>
    <row r="1040" s="36" customFormat="1" hidden="1"/>
    <row r="1041" s="36" customFormat="1" hidden="1"/>
    <row r="1042" s="36" customFormat="1" hidden="1"/>
    <row r="1043" s="36" customFormat="1" hidden="1"/>
    <row r="1044" s="36" customFormat="1" hidden="1"/>
    <row r="1045" s="36" customFormat="1" hidden="1"/>
    <row r="1046" s="36" customFormat="1" hidden="1"/>
    <row r="1047" s="36" customFormat="1" hidden="1"/>
    <row r="1048" s="36" customFormat="1" hidden="1"/>
    <row r="1049" s="36" customFormat="1" hidden="1"/>
    <row r="1050" s="36" customFormat="1" hidden="1"/>
    <row r="1051" s="36" customFormat="1" hidden="1"/>
    <row r="1052" s="36" customFormat="1" hidden="1"/>
    <row r="1053" s="36" customFormat="1" hidden="1"/>
    <row r="1054" s="36" customFormat="1" hidden="1"/>
    <row r="1055" s="36" customFormat="1" hidden="1"/>
    <row r="1056" s="36" customFormat="1" hidden="1"/>
    <row r="1057" s="36" customFormat="1" hidden="1"/>
    <row r="1058" s="36" customFormat="1" hidden="1"/>
    <row r="1059" s="36" customFormat="1" hidden="1"/>
    <row r="1060" s="36" customFormat="1" hidden="1"/>
    <row r="1061" s="36" customFormat="1" hidden="1"/>
    <row r="1062" s="36" customFormat="1" hidden="1"/>
    <row r="1063" s="36" customFormat="1" hidden="1"/>
    <row r="1064" s="36" customFormat="1" hidden="1"/>
    <row r="1065" s="36" customFormat="1" hidden="1"/>
    <row r="1066" s="36" customFormat="1" hidden="1"/>
    <row r="1067" s="36" customFormat="1" hidden="1"/>
    <row r="1068" s="36" customFormat="1" hidden="1"/>
    <row r="1069" s="36" customFormat="1" hidden="1"/>
    <row r="1070" s="36" customFormat="1" hidden="1"/>
    <row r="1071" s="36" customFormat="1" hidden="1"/>
    <row r="1072" s="36" customFormat="1" hidden="1"/>
    <row r="1073" s="36" customFormat="1" hidden="1"/>
    <row r="1074" s="36" customFormat="1" hidden="1"/>
    <row r="1075" s="36" customFormat="1" hidden="1"/>
    <row r="1076" s="36" customFormat="1" hidden="1"/>
    <row r="1077" s="36" customFormat="1" hidden="1"/>
    <row r="1078" s="36" customFormat="1" hidden="1"/>
    <row r="1079" s="36" customFormat="1" hidden="1"/>
    <row r="1080" s="36" customFormat="1" hidden="1"/>
    <row r="1081" s="36" customFormat="1" hidden="1"/>
    <row r="1082" s="36" customFormat="1" hidden="1"/>
    <row r="1083" s="36" customFormat="1" hidden="1"/>
    <row r="1084" s="36" customFormat="1" hidden="1"/>
    <row r="1085" s="36" customFormat="1" hidden="1"/>
    <row r="1086" s="36" customFormat="1" hidden="1"/>
    <row r="1087" s="36" customFormat="1" hidden="1"/>
    <row r="1088" s="36" customFormat="1" hidden="1"/>
    <row r="1089" spans="1:15" s="36" customFormat="1" hidden="1"/>
    <row r="1090" spans="1:15" s="36" customFormat="1" hidden="1"/>
    <row r="1091" spans="1:15" s="36" customFormat="1" hidden="1"/>
    <row r="1092" spans="1:15" s="36" customFormat="1" hidden="1"/>
    <row r="1093" spans="1:15" s="36" customFormat="1" hidden="1"/>
    <row r="1094" spans="1:15" s="36" customFormat="1" hidden="1">
      <c r="K1094" s="162"/>
      <c r="L1094" s="162"/>
      <c r="M1094" s="162"/>
      <c r="N1094" s="162"/>
      <c r="O1094" s="162"/>
    </row>
    <row r="1095" spans="1:15" hidden="1">
      <c r="A1095" s="36"/>
      <c r="B1095" s="36"/>
      <c r="C1095" s="36"/>
      <c r="D1095" s="36"/>
      <c r="E1095" s="36"/>
      <c r="F1095" s="36"/>
      <c r="G1095" s="36"/>
      <c r="H1095" s="36"/>
    </row>
    <row r="1096" spans="1:15" hidden="1">
      <c r="A1096" s="36"/>
      <c r="B1096" s="36"/>
      <c r="C1096" s="36"/>
      <c r="D1096" s="36"/>
      <c r="E1096" s="36"/>
      <c r="F1096" s="36"/>
      <c r="G1096" s="36"/>
      <c r="H1096" s="36"/>
    </row>
    <row r="1097" spans="1:15" hidden="1">
      <c r="A1097" s="36"/>
      <c r="B1097" s="36"/>
      <c r="C1097" s="36"/>
      <c r="D1097" s="36"/>
      <c r="E1097" s="36"/>
      <c r="F1097" s="36"/>
      <c r="G1097" s="36"/>
      <c r="H1097" s="36"/>
    </row>
    <row r="1098" spans="1:15" hidden="1">
      <c r="A1098" s="36"/>
      <c r="B1098" s="36"/>
      <c r="C1098" s="36"/>
      <c r="D1098" s="36"/>
      <c r="E1098" s="36"/>
      <c r="F1098" s="36"/>
      <c r="G1098" s="36"/>
      <c r="H1098" s="36"/>
    </row>
    <row r="1099" spans="1:15" hidden="1">
      <c r="A1099" s="36"/>
      <c r="B1099" s="36"/>
      <c r="C1099" s="36"/>
      <c r="D1099" s="36"/>
      <c r="E1099" s="36"/>
      <c r="F1099" s="36"/>
      <c r="G1099" s="36"/>
      <c r="H1099" s="36"/>
    </row>
    <row r="1100" spans="1:15" hidden="1">
      <c r="B1100" s="36"/>
      <c r="C1100" s="36"/>
      <c r="D1100" s="36"/>
      <c r="E1100" s="36"/>
      <c r="F1100" s="36"/>
      <c r="G1100" s="36"/>
      <c r="H1100" s="36"/>
    </row>
  </sheetData>
  <mergeCells count="8">
    <mergeCell ref="E9:G9"/>
    <mergeCell ref="E12:F13"/>
    <mergeCell ref="E42:G42"/>
    <mergeCell ref="B42:B43"/>
    <mergeCell ref="C42:C43"/>
    <mergeCell ref="D42:D43"/>
    <mergeCell ref="E24:F25"/>
    <mergeCell ref="D24:D25"/>
  </mergeCells>
  <phoneticPr fontId="18" type="noConversion"/>
  <pageMargins left="0.75" right="0.75" top="1" bottom="1" header="0" footer="0"/>
  <pageSetup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dimension ref="A1:BJ135"/>
  <sheetViews>
    <sheetView workbookViewId="0"/>
  </sheetViews>
  <sheetFormatPr baseColWidth="10" defaultRowHeight="11.25"/>
  <cols>
    <col min="1" max="1" width="11.42578125" style="338"/>
    <col min="2" max="2" width="12.85546875" style="338" bestFit="1" customWidth="1"/>
    <col min="3" max="10" width="5.7109375" style="338" bestFit="1" customWidth="1"/>
    <col min="11" max="61" width="6" style="338" bestFit="1" customWidth="1"/>
    <col min="62" max="62" width="5.7109375" style="338" bestFit="1" customWidth="1"/>
    <col min="63" max="16384" width="11.42578125" style="338"/>
  </cols>
  <sheetData>
    <row r="1" spans="1:62">
      <c r="B1" s="337"/>
    </row>
    <row r="2" spans="1:62">
      <c r="B2" s="337" t="s">
        <v>39</v>
      </c>
      <c r="C2" s="338" t="str">
        <f>'Estados Proforma'!F2</f>
        <v>Mes 2</v>
      </c>
      <c r="D2" s="338" t="str">
        <f>'Estados Proforma'!G2</f>
        <v>Mes 3</v>
      </c>
      <c r="E2" s="338" t="str">
        <f>'Estados Proforma'!H2</f>
        <v>Mes 4</v>
      </c>
      <c r="F2" s="338" t="str">
        <f>'Estados Proforma'!I2</f>
        <v>Mes 5</v>
      </c>
      <c r="G2" s="338" t="str">
        <f>'Estados Proforma'!J2</f>
        <v>Mes 6</v>
      </c>
      <c r="H2" s="338" t="str">
        <f>'Estados Proforma'!K2</f>
        <v>Mes 7</v>
      </c>
      <c r="I2" s="338" t="str">
        <f>'Estados Proforma'!L2</f>
        <v>Mes 8</v>
      </c>
      <c r="J2" s="338" t="str">
        <f>'Estados Proforma'!M2</f>
        <v>Mes 9</v>
      </c>
      <c r="K2" s="338" t="str">
        <f>'Estados Proforma'!N2</f>
        <v>Mes 10</v>
      </c>
      <c r="L2" s="338" t="str">
        <f>'Estados Proforma'!O2</f>
        <v>Mes 11</v>
      </c>
      <c r="M2" s="338" t="str">
        <f>'Estados Proforma'!P2</f>
        <v>Mes 12</v>
      </c>
      <c r="N2" s="338" t="str">
        <f>'Estados Proforma'!R2</f>
        <v>Mes 13</v>
      </c>
      <c r="O2" s="338" t="str">
        <f>'Estados Proforma'!S2</f>
        <v>Mes 14</v>
      </c>
      <c r="P2" s="338" t="str">
        <f>'Estados Proforma'!T2</f>
        <v>Mes 15</v>
      </c>
      <c r="Q2" s="338" t="str">
        <f>'Estados Proforma'!U2</f>
        <v>Mes 16</v>
      </c>
      <c r="R2" s="338" t="str">
        <f>'Estados Proforma'!V2</f>
        <v>Mes 17</v>
      </c>
      <c r="S2" s="338" t="str">
        <f>'Estados Proforma'!W2</f>
        <v>Mes 18</v>
      </c>
      <c r="T2" s="338" t="str">
        <f>'Estados Proforma'!X2</f>
        <v>Mes 19</v>
      </c>
      <c r="U2" s="338" t="str">
        <f>'Estados Proforma'!Y2</f>
        <v>Mes 20</v>
      </c>
      <c r="V2" s="338" t="str">
        <f>'Estados Proforma'!Z2</f>
        <v>Mes 21</v>
      </c>
      <c r="W2" s="338" t="str">
        <f>'Estados Proforma'!AA2</f>
        <v>Mes 22</v>
      </c>
      <c r="X2" s="338" t="str">
        <f>'Estados Proforma'!AB2</f>
        <v>Mes 23</v>
      </c>
      <c r="Y2" s="338" t="str">
        <f>'Estados Proforma'!AC2</f>
        <v>Mes 24</v>
      </c>
      <c r="Z2" s="338" t="str">
        <f>'Estados Proforma'!AE2</f>
        <v>Mes 25</v>
      </c>
      <c r="AA2" s="338" t="str">
        <f>'Estados Proforma'!AF2</f>
        <v>Mes 26</v>
      </c>
      <c r="AB2" s="338" t="str">
        <f>'Estados Proforma'!AG2</f>
        <v>Mes 27</v>
      </c>
      <c r="AC2" s="338" t="str">
        <f>'Estados Proforma'!AH2</f>
        <v>Mes 28</v>
      </c>
      <c r="AD2" s="338" t="str">
        <f>'Estados Proforma'!AI2</f>
        <v>Mes 29</v>
      </c>
      <c r="AE2" s="338" t="str">
        <f>'Estados Proforma'!AJ2</f>
        <v>Mes 30</v>
      </c>
      <c r="AF2" s="338" t="str">
        <f>'Estados Proforma'!AK2</f>
        <v>Mes 31</v>
      </c>
      <c r="AG2" s="338" t="str">
        <f>'Estados Proforma'!AL2</f>
        <v>Mes 32</v>
      </c>
      <c r="AH2" s="338" t="str">
        <f>'Estados Proforma'!AM2</f>
        <v>Mes 33</v>
      </c>
      <c r="AI2" s="338" t="str">
        <f>'Estados Proforma'!AN2</f>
        <v>Mes 34</v>
      </c>
      <c r="AJ2" s="338" t="str">
        <f>'Estados Proforma'!AO2</f>
        <v>Mes 35</v>
      </c>
      <c r="AK2" s="338" t="str">
        <f>'Estados Proforma'!AP2</f>
        <v>Mes 36</v>
      </c>
      <c r="AL2" s="338" t="str">
        <f>'Estados Proforma'!AR2</f>
        <v>Mes 37</v>
      </c>
      <c r="AM2" s="338" t="str">
        <f>'Estados Proforma'!AS2</f>
        <v>Mes 38</v>
      </c>
      <c r="AN2" s="338" t="str">
        <f>'Estados Proforma'!AT2</f>
        <v>Mes 39</v>
      </c>
      <c r="AO2" s="338" t="str">
        <f>'Estados Proforma'!AU2</f>
        <v>Mes 40</v>
      </c>
      <c r="AP2" s="338" t="str">
        <f>'Estados Proforma'!AV2</f>
        <v>Mes 41</v>
      </c>
      <c r="AQ2" s="338" t="str">
        <f>'Estados Proforma'!AW2</f>
        <v>Mes 42</v>
      </c>
      <c r="AR2" s="338" t="str">
        <f>'Estados Proforma'!AX2</f>
        <v>Mes 43</v>
      </c>
      <c r="AS2" s="338" t="str">
        <f>'Estados Proforma'!AY2</f>
        <v>Mes 44</v>
      </c>
      <c r="AT2" s="338" t="str">
        <f>'Estados Proforma'!AZ2</f>
        <v>Mes 45</v>
      </c>
      <c r="AU2" s="338" t="str">
        <f>'Estados Proforma'!BA2</f>
        <v>Mes 46</v>
      </c>
      <c r="AV2" s="338" t="str">
        <f>'Estados Proforma'!BB2</f>
        <v>Mes 47</v>
      </c>
      <c r="AW2" s="338" t="str">
        <f>'Estados Proforma'!BC2</f>
        <v>Mes 48</v>
      </c>
      <c r="AX2" s="338" t="str">
        <f>'Estados Proforma'!BE2</f>
        <v>Mes 49</v>
      </c>
      <c r="AY2" s="338" t="str">
        <f>'Estados Proforma'!BF2</f>
        <v>Mes 50</v>
      </c>
      <c r="AZ2" s="338" t="str">
        <f>'Estados Proforma'!BG2</f>
        <v>Mes 51</v>
      </c>
      <c r="BA2" s="338" t="str">
        <f>'Estados Proforma'!BH2</f>
        <v>Mes 52</v>
      </c>
      <c r="BB2" s="338" t="str">
        <f>'Estados Proforma'!BI2</f>
        <v>Mes 53</v>
      </c>
      <c r="BC2" s="338" t="str">
        <f>'Estados Proforma'!BJ2</f>
        <v>Mes 54</v>
      </c>
      <c r="BD2" s="338" t="str">
        <f>'Estados Proforma'!BK2</f>
        <v>Mes 55</v>
      </c>
      <c r="BE2" s="338" t="str">
        <f>'Estados Proforma'!BL2</f>
        <v>Mes 56</v>
      </c>
      <c r="BF2" s="338" t="str">
        <f>'Estados Proforma'!BM2</f>
        <v>Mes 57</v>
      </c>
      <c r="BG2" s="338" t="str">
        <f>'Estados Proforma'!BN2</f>
        <v>Mes 58</v>
      </c>
      <c r="BH2" s="338" t="str">
        <f>'Estados Proforma'!BO2</f>
        <v>Mes 59</v>
      </c>
      <c r="BI2" s="338" t="str">
        <f>'Estados Proforma'!BP2</f>
        <v>Mes 60</v>
      </c>
    </row>
    <row r="3" spans="1:62">
      <c r="B3" s="337" t="s">
        <v>535</v>
      </c>
      <c r="C3" s="338">
        <f>IF('Estados Proforma'!F115&lt;0,'Estados Proforma'!F115,0)</f>
        <v>0</v>
      </c>
      <c r="D3" s="338">
        <f>IF('Estados Proforma'!G115&lt;0,'Estados Proforma'!G115,0)</f>
        <v>0</v>
      </c>
      <c r="E3" s="338">
        <f>IF('Estados Proforma'!H115&lt;0,'Estados Proforma'!H115,0)</f>
        <v>0</v>
      </c>
      <c r="F3" s="338">
        <f>IF('Estados Proforma'!I115&lt;0,'Estados Proforma'!I115,0)</f>
        <v>0</v>
      </c>
      <c r="G3" s="338">
        <f>IF('Estados Proforma'!J115&lt;0,'Estados Proforma'!J115,0)</f>
        <v>0</v>
      </c>
      <c r="H3" s="338">
        <f>IF('Estados Proforma'!K115&lt;0,'Estados Proforma'!K115,0)</f>
        <v>0</v>
      </c>
      <c r="I3" s="338">
        <f>IF('Estados Proforma'!L115&lt;0,'Estados Proforma'!L115,0)</f>
        <v>0</v>
      </c>
      <c r="J3" s="338">
        <f>IF('Estados Proforma'!M115&lt;0,'Estados Proforma'!M115,0)</f>
        <v>0</v>
      </c>
      <c r="K3" s="338">
        <f>IF('Estados Proforma'!N115&lt;0,'Estados Proforma'!N115,0)</f>
        <v>0</v>
      </c>
      <c r="L3" s="338">
        <f>IF('Estados Proforma'!O115&lt;0,'Estados Proforma'!O115,0)</f>
        <v>0</v>
      </c>
      <c r="M3" s="338">
        <f>IF('Estados Proforma'!P115&lt;0,'Estados Proforma'!P115,0)</f>
        <v>0</v>
      </c>
      <c r="N3" s="338">
        <f>IF('Estados Proforma'!R115&lt;0,'Estados Proforma'!R115,0)</f>
        <v>0</v>
      </c>
      <c r="O3" s="338">
        <f>IF('Estados Proforma'!S115&lt;0,'Estados Proforma'!S115,0)</f>
        <v>0</v>
      </c>
      <c r="P3" s="338">
        <f>IF('Estados Proforma'!T115&lt;0,'Estados Proforma'!T115,0)</f>
        <v>0</v>
      </c>
      <c r="Q3" s="338">
        <f>IF('Estados Proforma'!U115&lt;0,'Estados Proforma'!U115,0)</f>
        <v>0</v>
      </c>
      <c r="R3" s="338">
        <f>IF('Estados Proforma'!V115&lt;0,'Estados Proforma'!V115,0)</f>
        <v>0</v>
      </c>
      <c r="S3" s="338">
        <f>IF('Estados Proforma'!W115&lt;0,'Estados Proforma'!W115,0)</f>
        <v>0</v>
      </c>
      <c r="T3" s="338">
        <f>IF('Estados Proforma'!X115&lt;0,'Estados Proforma'!X115,0)</f>
        <v>0</v>
      </c>
      <c r="U3" s="338">
        <f>IF('Estados Proforma'!Y115&lt;0,'Estados Proforma'!Y115,0)</f>
        <v>0</v>
      </c>
      <c r="V3" s="338">
        <f>IF('Estados Proforma'!Z115&lt;0,'Estados Proforma'!Z115,0)</f>
        <v>0</v>
      </c>
      <c r="W3" s="338">
        <f>IF('Estados Proforma'!AA115&lt;0,'Estados Proforma'!AA115,0)</f>
        <v>0</v>
      </c>
      <c r="X3" s="338">
        <f>IF('Estados Proforma'!AB115&lt;0,'Estados Proforma'!AB115,0)</f>
        <v>0</v>
      </c>
      <c r="Y3" s="338">
        <f>IF('Estados Proforma'!AC115&lt;0,'Estados Proforma'!AC115,0)</f>
        <v>0</v>
      </c>
      <c r="Z3" s="338">
        <f>IF('Estados Proforma'!AE115&lt;0,'Estados Proforma'!AE115,0)</f>
        <v>0</v>
      </c>
      <c r="AA3" s="338">
        <f>IF('Estados Proforma'!AF115&lt;0,'Estados Proforma'!AF115,0)</f>
        <v>0</v>
      </c>
      <c r="AB3" s="338">
        <f>IF('Estados Proforma'!AG115&lt;0,'Estados Proforma'!AG115,0)</f>
        <v>0</v>
      </c>
      <c r="AC3" s="338">
        <f>IF('Estados Proforma'!AH115&lt;0,'Estados Proforma'!AH115,0)</f>
        <v>0</v>
      </c>
      <c r="AD3" s="338">
        <f>IF('Estados Proforma'!AI115&lt;0,'Estados Proforma'!AI115,0)</f>
        <v>0</v>
      </c>
      <c r="AE3" s="338">
        <f>IF('Estados Proforma'!AJ115&lt;0,'Estados Proforma'!AJ115,0)</f>
        <v>0</v>
      </c>
      <c r="AF3" s="338">
        <f>IF('Estados Proforma'!AK115&lt;0,'Estados Proforma'!AK115,0)</f>
        <v>0</v>
      </c>
      <c r="AG3" s="338">
        <f>IF('Estados Proforma'!AL115&lt;0,'Estados Proforma'!AL115,0)</f>
        <v>0</v>
      </c>
      <c r="AH3" s="338">
        <f>IF('Estados Proforma'!AM115&lt;0,'Estados Proforma'!AM115,0)</f>
        <v>0</v>
      </c>
      <c r="AI3" s="338">
        <f>IF('Estados Proforma'!AN115&lt;0,'Estados Proforma'!AN115,0)</f>
        <v>0</v>
      </c>
      <c r="AJ3" s="338">
        <f>IF('Estados Proforma'!AO115&lt;0,'Estados Proforma'!AO115,0)</f>
        <v>0</v>
      </c>
      <c r="AK3" s="338">
        <f>IF('Estados Proforma'!AP115&lt;0,'Estados Proforma'!AP115,0)</f>
        <v>0</v>
      </c>
      <c r="AL3" s="338">
        <f>IF('Estados Proforma'!AR115&lt;0,'Estados Proforma'!AR115,0)</f>
        <v>0</v>
      </c>
      <c r="AM3" s="338">
        <f>IF('Estados Proforma'!AS115&lt;0,'Estados Proforma'!AS115,0)</f>
        <v>0</v>
      </c>
      <c r="AN3" s="338">
        <f>IF('Estados Proforma'!AT115&lt;0,'Estados Proforma'!AT115,0)</f>
        <v>0</v>
      </c>
      <c r="AO3" s="338">
        <f>IF('Estados Proforma'!AU115&lt;0,'Estados Proforma'!AU115,0)</f>
        <v>0</v>
      </c>
      <c r="AP3" s="338">
        <f>IF('Estados Proforma'!AV115&lt;0,'Estados Proforma'!AV115,0)</f>
        <v>0</v>
      </c>
      <c r="AQ3" s="338">
        <f>IF('Estados Proforma'!AW115&lt;0,'Estados Proforma'!AW115,0)</f>
        <v>0</v>
      </c>
      <c r="AR3" s="338">
        <f>IF('Estados Proforma'!AX115&lt;0,'Estados Proforma'!AX115,0)</f>
        <v>0</v>
      </c>
      <c r="AS3" s="338">
        <f>IF('Estados Proforma'!AY115&lt;0,'Estados Proforma'!AY115,0)</f>
        <v>0</v>
      </c>
      <c r="AT3" s="338">
        <f>IF('Estados Proforma'!AZ115&lt;0,'Estados Proforma'!AZ115,0)</f>
        <v>0</v>
      </c>
      <c r="AU3" s="338">
        <f>IF('Estados Proforma'!BA115&lt;0,'Estados Proforma'!BA115,0)</f>
        <v>0</v>
      </c>
      <c r="AV3" s="338">
        <f>IF('Estados Proforma'!BB115&lt;0,'Estados Proforma'!BB115,0)</f>
        <v>0</v>
      </c>
      <c r="AW3" s="338">
        <f>IF('Estados Proforma'!BC115&lt;0,'Estados Proforma'!BC115,0)</f>
        <v>0</v>
      </c>
      <c r="AX3" s="338">
        <f>IF('Estados Proforma'!BE115&lt;0,'Estados Proforma'!BE115,0)</f>
        <v>0</v>
      </c>
      <c r="AY3" s="338">
        <f>IF('Estados Proforma'!BF115&lt;0,'Estados Proforma'!BF115,0)</f>
        <v>0</v>
      </c>
      <c r="AZ3" s="338">
        <f>IF('Estados Proforma'!BG115&lt;0,'Estados Proforma'!BG115,0)</f>
        <v>0</v>
      </c>
      <c r="BA3" s="338">
        <f>IF('Estados Proforma'!BH115&lt;0,'Estados Proforma'!BH115,0)</f>
        <v>0</v>
      </c>
      <c r="BB3" s="338">
        <f>IF('Estados Proforma'!BI115&lt;0,'Estados Proforma'!BI115,0)</f>
        <v>0</v>
      </c>
      <c r="BC3" s="338">
        <f>IF('Estados Proforma'!BJ115&lt;0,'Estados Proforma'!BJ115,0)</f>
        <v>0</v>
      </c>
      <c r="BD3" s="338">
        <f>IF('Estados Proforma'!BK115&lt;0,'Estados Proforma'!BK115,0)</f>
        <v>0</v>
      </c>
      <c r="BE3" s="338">
        <f>IF('Estados Proforma'!BL115&lt;0,'Estados Proforma'!BL115,0)</f>
        <v>0</v>
      </c>
      <c r="BF3" s="338">
        <f>IF('Estados Proforma'!BM115&lt;0,'Estados Proforma'!BM115,0)</f>
        <v>0</v>
      </c>
      <c r="BG3" s="338">
        <f>IF('Estados Proforma'!BN115&lt;0,'Estados Proforma'!BN115,0)</f>
        <v>0</v>
      </c>
      <c r="BH3" s="338">
        <f>IF('Estados Proforma'!BO115&lt;0,'Estados Proforma'!BO115,0)</f>
        <v>0</v>
      </c>
      <c r="BI3" s="338">
        <f>IF('Estados Proforma'!BP115&lt;0,'Estados Proforma'!BP115,0)</f>
        <v>0</v>
      </c>
    </row>
    <row r="4" spans="1:62">
      <c r="B4" s="337" t="s">
        <v>536</v>
      </c>
      <c r="C4" s="338">
        <f>Financiamiento!$E44</f>
        <v>0</v>
      </c>
      <c r="D4" s="338">
        <f>Financiamiento!$E45</f>
        <v>0</v>
      </c>
      <c r="E4" s="338">
        <f>Financiamiento!$E46</f>
        <v>0</v>
      </c>
      <c r="F4" s="338">
        <f>Financiamiento!$E47</f>
        <v>0</v>
      </c>
      <c r="G4" s="338">
        <f>Financiamiento!$E48</f>
        <v>0</v>
      </c>
      <c r="H4" s="338">
        <f>Financiamiento!$E49</f>
        <v>0</v>
      </c>
      <c r="I4" s="338">
        <f>Financiamiento!$E50</f>
        <v>0</v>
      </c>
      <c r="J4" s="338">
        <f>Financiamiento!$E51</f>
        <v>0</v>
      </c>
      <c r="K4" s="338">
        <f>Financiamiento!$E52</f>
        <v>0</v>
      </c>
      <c r="L4" s="338">
        <f>Financiamiento!$E53</f>
        <v>0</v>
      </c>
      <c r="M4" s="338">
        <f>Financiamiento!$E54</f>
        <v>0</v>
      </c>
      <c r="N4" s="338">
        <f>Financiamiento!$E55</f>
        <v>0</v>
      </c>
      <c r="O4" s="338">
        <f>Financiamiento!$E56</f>
        <v>0</v>
      </c>
      <c r="P4" s="338">
        <f>Financiamiento!$E57</f>
        <v>0</v>
      </c>
      <c r="Q4" s="338">
        <f>Financiamiento!$E58</f>
        <v>0</v>
      </c>
      <c r="R4" s="338">
        <f>Financiamiento!$E59</f>
        <v>0</v>
      </c>
      <c r="S4" s="338">
        <f>Financiamiento!$E60</f>
        <v>0</v>
      </c>
      <c r="T4" s="338">
        <f>Financiamiento!$E61</f>
        <v>0</v>
      </c>
      <c r="U4" s="338">
        <f>Financiamiento!$E62</f>
        <v>0</v>
      </c>
      <c r="V4" s="338">
        <f>Financiamiento!$E63</f>
        <v>0</v>
      </c>
      <c r="W4" s="338">
        <f>Financiamiento!$E64</f>
        <v>0</v>
      </c>
      <c r="X4" s="338">
        <f>Financiamiento!$E65</f>
        <v>0</v>
      </c>
      <c r="Y4" s="338">
        <f>Financiamiento!$E66</f>
        <v>0</v>
      </c>
      <c r="Z4" s="338">
        <f>Financiamiento!$E67</f>
        <v>0</v>
      </c>
      <c r="AA4" s="338">
        <f>Financiamiento!$E68</f>
        <v>0</v>
      </c>
      <c r="AB4" s="338">
        <f>Financiamiento!$E69</f>
        <v>0</v>
      </c>
      <c r="AC4" s="338">
        <f>Financiamiento!$E70</f>
        <v>0</v>
      </c>
      <c r="AD4" s="338">
        <f>Financiamiento!$E71</f>
        <v>0</v>
      </c>
      <c r="AE4" s="338">
        <f>Financiamiento!$E72</f>
        <v>0</v>
      </c>
      <c r="AF4" s="338">
        <f>Financiamiento!$E73</f>
        <v>0</v>
      </c>
      <c r="AG4" s="338">
        <f>Financiamiento!$E74</f>
        <v>0</v>
      </c>
      <c r="AH4" s="338">
        <f>Financiamiento!$E75</f>
        <v>0</v>
      </c>
      <c r="AI4" s="338">
        <f>Financiamiento!$E76</f>
        <v>0</v>
      </c>
      <c r="AJ4" s="338">
        <f>Financiamiento!$E77</f>
        <v>0</v>
      </c>
      <c r="AK4" s="338">
        <f>Financiamiento!$E78</f>
        <v>0</v>
      </c>
      <c r="AL4" s="338">
        <f>Financiamiento!$E79</f>
        <v>0</v>
      </c>
      <c r="AM4" s="338">
        <f>Financiamiento!$E80</f>
        <v>0</v>
      </c>
      <c r="AN4" s="338">
        <f>Financiamiento!$E81</f>
        <v>0</v>
      </c>
      <c r="AO4" s="338">
        <f>Financiamiento!$E82</f>
        <v>0</v>
      </c>
      <c r="AP4" s="338">
        <f>Financiamiento!$E83</f>
        <v>0</v>
      </c>
      <c r="AQ4" s="338">
        <f>Financiamiento!$E84</f>
        <v>0</v>
      </c>
      <c r="AR4" s="338">
        <f>Financiamiento!$E85</f>
        <v>0</v>
      </c>
      <c r="AS4" s="338">
        <f>Financiamiento!$E86</f>
        <v>0</v>
      </c>
      <c r="AT4" s="338">
        <f>Financiamiento!$E87</f>
        <v>0</v>
      </c>
      <c r="AU4" s="338">
        <f>Financiamiento!$E88</f>
        <v>0</v>
      </c>
      <c r="AV4" s="338">
        <f>Financiamiento!$E89</f>
        <v>0</v>
      </c>
      <c r="AW4" s="338">
        <f>Financiamiento!$E90</f>
        <v>0</v>
      </c>
      <c r="AX4" s="338">
        <f>Financiamiento!$E91</f>
        <v>0</v>
      </c>
      <c r="AY4" s="338">
        <f>Financiamiento!$E92</f>
        <v>0</v>
      </c>
      <c r="AZ4" s="338">
        <f>Financiamiento!$E93</f>
        <v>0</v>
      </c>
      <c r="BA4" s="338">
        <f>Financiamiento!$E94</f>
        <v>0</v>
      </c>
      <c r="BB4" s="338">
        <f>Financiamiento!$E95</f>
        <v>0</v>
      </c>
      <c r="BC4" s="338">
        <f>Financiamiento!$E96</f>
        <v>0</v>
      </c>
      <c r="BD4" s="338">
        <f>Financiamiento!$E97</f>
        <v>0</v>
      </c>
      <c r="BE4" s="338">
        <f>Financiamiento!$E98</f>
        <v>0</v>
      </c>
      <c r="BF4" s="338">
        <f>Financiamiento!$E99</f>
        <v>0</v>
      </c>
      <c r="BG4" s="338">
        <f>Financiamiento!$E100</f>
        <v>0</v>
      </c>
      <c r="BH4" s="338">
        <f>Financiamiento!$E101</f>
        <v>0</v>
      </c>
      <c r="BI4" s="338">
        <f>Financiamiento!$E102</f>
        <v>0</v>
      </c>
    </row>
    <row r="5" spans="1:62">
      <c r="B5" s="337" t="s">
        <v>537</v>
      </c>
      <c r="C5" s="338">
        <f>Financiamiento!$F44</f>
        <v>0</v>
      </c>
      <c r="D5" s="338">
        <f>Financiamiento!$F45</f>
        <v>0</v>
      </c>
      <c r="E5" s="338">
        <f>Financiamiento!$F46</f>
        <v>0</v>
      </c>
      <c r="F5" s="338">
        <f>Financiamiento!$F47</f>
        <v>0</v>
      </c>
      <c r="G5" s="338">
        <f>Financiamiento!$F48</f>
        <v>0</v>
      </c>
      <c r="H5" s="338">
        <f>Financiamiento!$F49</f>
        <v>0</v>
      </c>
      <c r="I5" s="338">
        <f>Financiamiento!$F50</f>
        <v>0</v>
      </c>
      <c r="J5" s="338">
        <f>Financiamiento!$F51</f>
        <v>0</v>
      </c>
      <c r="K5" s="338">
        <f>Financiamiento!$F52</f>
        <v>0</v>
      </c>
      <c r="L5" s="338">
        <f>Financiamiento!$F53</f>
        <v>0</v>
      </c>
      <c r="M5" s="338">
        <f>Financiamiento!$F54</f>
        <v>0</v>
      </c>
      <c r="N5" s="338">
        <f>Financiamiento!$F55</f>
        <v>0</v>
      </c>
      <c r="O5" s="338">
        <f>Financiamiento!$F56</f>
        <v>0</v>
      </c>
      <c r="P5" s="338">
        <f>Financiamiento!$F57</f>
        <v>0</v>
      </c>
      <c r="Q5" s="338">
        <f>Financiamiento!$F58</f>
        <v>0</v>
      </c>
      <c r="R5" s="338">
        <f>Financiamiento!$F59</f>
        <v>0</v>
      </c>
      <c r="S5" s="338">
        <f>Financiamiento!$F60</f>
        <v>0</v>
      </c>
      <c r="T5" s="338">
        <f>Financiamiento!$F61</f>
        <v>0</v>
      </c>
      <c r="U5" s="338">
        <f>Financiamiento!$F62</f>
        <v>0</v>
      </c>
      <c r="V5" s="338">
        <f>Financiamiento!$F63</f>
        <v>0</v>
      </c>
      <c r="W5" s="338">
        <f>Financiamiento!$F64</f>
        <v>0</v>
      </c>
      <c r="X5" s="338">
        <f>Financiamiento!$F65</f>
        <v>0</v>
      </c>
      <c r="Y5" s="338">
        <f>Financiamiento!$F66</f>
        <v>0</v>
      </c>
      <c r="Z5" s="338">
        <f>Financiamiento!$F67</f>
        <v>0</v>
      </c>
      <c r="AA5" s="338">
        <f>Financiamiento!$F68</f>
        <v>0</v>
      </c>
      <c r="AB5" s="338">
        <f>Financiamiento!$F69</f>
        <v>0</v>
      </c>
      <c r="AC5" s="338">
        <f>Financiamiento!$F70</f>
        <v>0</v>
      </c>
      <c r="AD5" s="338">
        <f>Financiamiento!$F71</f>
        <v>0</v>
      </c>
      <c r="AE5" s="338">
        <f>Financiamiento!$F72</f>
        <v>0</v>
      </c>
      <c r="AF5" s="338">
        <f>Financiamiento!$F73</f>
        <v>0</v>
      </c>
      <c r="AG5" s="338">
        <f>Financiamiento!$F74</f>
        <v>0</v>
      </c>
      <c r="AH5" s="338">
        <f>Financiamiento!$F75</f>
        <v>0</v>
      </c>
      <c r="AI5" s="338">
        <f>Financiamiento!$F76</f>
        <v>0</v>
      </c>
      <c r="AJ5" s="338">
        <f>Financiamiento!$F77</f>
        <v>0</v>
      </c>
      <c r="AK5" s="338">
        <f>Financiamiento!$F78</f>
        <v>0</v>
      </c>
      <c r="AL5" s="338">
        <f>Financiamiento!$F79</f>
        <v>0</v>
      </c>
      <c r="AM5" s="338">
        <f>Financiamiento!$F80</f>
        <v>0</v>
      </c>
      <c r="AN5" s="338">
        <f>Financiamiento!$F81</f>
        <v>0</v>
      </c>
      <c r="AO5" s="338">
        <f>Financiamiento!$F82</f>
        <v>0</v>
      </c>
      <c r="AP5" s="338">
        <f>Financiamiento!$F83</f>
        <v>0</v>
      </c>
      <c r="AQ5" s="338">
        <f>Financiamiento!$F84</f>
        <v>0</v>
      </c>
      <c r="AR5" s="338">
        <f>Financiamiento!$F85</f>
        <v>0</v>
      </c>
      <c r="AS5" s="338">
        <f>Financiamiento!$F86</f>
        <v>0</v>
      </c>
      <c r="AT5" s="338">
        <f>Financiamiento!$F87</f>
        <v>0</v>
      </c>
      <c r="AU5" s="338">
        <f>Financiamiento!$F88</f>
        <v>0</v>
      </c>
      <c r="AV5" s="338">
        <f>Financiamiento!$F89</f>
        <v>0</v>
      </c>
      <c r="AW5" s="338">
        <f>Financiamiento!$F90</f>
        <v>0</v>
      </c>
      <c r="AX5" s="338">
        <f>Financiamiento!$F91</f>
        <v>0</v>
      </c>
      <c r="AY5" s="338">
        <f>Financiamiento!$F92</f>
        <v>0</v>
      </c>
      <c r="AZ5" s="338">
        <f>Financiamiento!$F93</f>
        <v>0</v>
      </c>
      <c r="BA5" s="338">
        <f>Financiamiento!$F94</f>
        <v>0</v>
      </c>
      <c r="BB5" s="338">
        <f>Financiamiento!$F95</f>
        <v>0</v>
      </c>
      <c r="BC5" s="338">
        <f>Financiamiento!$F96</f>
        <v>0</v>
      </c>
      <c r="BD5" s="338">
        <f>Financiamiento!$F97</f>
        <v>0</v>
      </c>
      <c r="BE5" s="338">
        <f>Financiamiento!$F98</f>
        <v>0</v>
      </c>
      <c r="BF5" s="338">
        <f>Financiamiento!$F99</f>
        <v>0</v>
      </c>
      <c r="BG5" s="338">
        <f>Financiamiento!$F100</f>
        <v>0</v>
      </c>
      <c r="BH5" s="338">
        <f>Financiamiento!$F101</f>
        <v>0</v>
      </c>
      <c r="BI5" s="338">
        <f>Financiamiento!$F102</f>
        <v>0</v>
      </c>
    </row>
    <row r="6" spans="1:62">
      <c r="B6" s="337" t="s">
        <v>538</v>
      </c>
      <c r="C6" s="338">
        <f>Financiamiento!$G44</f>
        <v>0</v>
      </c>
      <c r="D6" s="338">
        <f>Financiamiento!$G45</f>
        <v>0</v>
      </c>
      <c r="E6" s="338">
        <f>Financiamiento!$G46</f>
        <v>0</v>
      </c>
      <c r="F6" s="338">
        <f>Financiamiento!$G47</f>
        <v>0</v>
      </c>
      <c r="G6" s="338">
        <f>Financiamiento!$G48</f>
        <v>0</v>
      </c>
      <c r="H6" s="338">
        <f>Financiamiento!$G49</f>
        <v>0</v>
      </c>
      <c r="I6" s="338">
        <f>Financiamiento!$G50</f>
        <v>0</v>
      </c>
      <c r="J6" s="338">
        <f>Financiamiento!$G51</f>
        <v>0</v>
      </c>
      <c r="K6" s="338">
        <f>Financiamiento!$G52</f>
        <v>0</v>
      </c>
      <c r="L6" s="338">
        <f>Financiamiento!$G53</f>
        <v>0</v>
      </c>
      <c r="M6" s="338">
        <f>Financiamiento!$G54</f>
        <v>0</v>
      </c>
      <c r="N6" s="338">
        <f>Financiamiento!$G55</f>
        <v>0</v>
      </c>
      <c r="O6" s="338">
        <f>Financiamiento!$G56</f>
        <v>0</v>
      </c>
      <c r="P6" s="338">
        <f>Financiamiento!$G57</f>
        <v>0</v>
      </c>
      <c r="Q6" s="338">
        <f>Financiamiento!$G58</f>
        <v>0</v>
      </c>
      <c r="R6" s="338">
        <f>Financiamiento!$G59</f>
        <v>0</v>
      </c>
      <c r="S6" s="338">
        <f>Financiamiento!$G60</f>
        <v>0</v>
      </c>
      <c r="T6" s="338">
        <f>Financiamiento!$G61</f>
        <v>0</v>
      </c>
      <c r="U6" s="338">
        <f>Financiamiento!$G62</f>
        <v>0</v>
      </c>
      <c r="V6" s="338">
        <f>Financiamiento!$G63</f>
        <v>0</v>
      </c>
      <c r="W6" s="338">
        <f>Financiamiento!$G64</f>
        <v>0</v>
      </c>
      <c r="X6" s="338">
        <f>Financiamiento!$G65</f>
        <v>0</v>
      </c>
      <c r="Y6" s="338">
        <f>Financiamiento!$G66</f>
        <v>0</v>
      </c>
      <c r="Z6" s="338">
        <f>Financiamiento!$G67</f>
        <v>0</v>
      </c>
      <c r="AA6" s="338">
        <f>Financiamiento!$G68</f>
        <v>0</v>
      </c>
      <c r="AB6" s="338">
        <f>Financiamiento!$G69</f>
        <v>0</v>
      </c>
      <c r="AC6" s="338">
        <f>Financiamiento!$G70</f>
        <v>0</v>
      </c>
      <c r="AD6" s="338">
        <f>Financiamiento!$G71</f>
        <v>0</v>
      </c>
      <c r="AE6" s="338">
        <f>Financiamiento!$G72</f>
        <v>0</v>
      </c>
      <c r="AF6" s="338">
        <f>Financiamiento!$G73</f>
        <v>0</v>
      </c>
      <c r="AG6" s="338">
        <f>Financiamiento!$G74</f>
        <v>0</v>
      </c>
      <c r="AH6" s="338">
        <f>Financiamiento!$G75</f>
        <v>0</v>
      </c>
      <c r="AI6" s="338">
        <f>Financiamiento!$G76</f>
        <v>0</v>
      </c>
      <c r="AJ6" s="338">
        <f>Financiamiento!$G77</f>
        <v>0</v>
      </c>
      <c r="AK6" s="338">
        <f>Financiamiento!$G78</f>
        <v>0</v>
      </c>
      <c r="AL6" s="338">
        <f>Financiamiento!$G79</f>
        <v>0</v>
      </c>
      <c r="AM6" s="338">
        <f>Financiamiento!$G80</f>
        <v>0</v>
      </c>
      <c r="AN6" s="338">
        <f>Financiamiento!$G81</f>
        <v>0</v>
      </c>
      <c r="AO6" s="338">
        <f>Financiamiento!$G82</f>
        <v>0</v>
      </c>
      <c r="AP6" s="338">
        <f>Financiamiento!$G83</f>
        <v>0</v>
      </c>
      <c r="AQ6" s="338">
        <f>Financiamiento!$G84</f>
        <v>0</v>
      </c>
      <c r="AR6" s="338">
        <f>Financiamiento!$G85</f>
        <v>0</v>
      </c>
      <c r="AS6" s="338">
        <f>Financiamiento!$G86</f>
        <v>0</v>
      </c>
      <c r="AT6" s="338">
        <f>Financiamiento!$G87</f>
        <v>0</v>
      </c>
      <c r="AU6" s="338">
        <f>Financiamiento!$G88</f>
        <v>0</v>
      </c>
      <c r="AV6" s="338">
        <f>Financiamiento!$G89</f>
        <v>0</v>
      </c>
      <c r="AW6" s="338">
        <f>Financiamiento!$G90</f>
        <v>0</v>
      </c>
      <c r="AX6" s="338">
        <f>Financiamiento!$G91</f>
        <v>0</v>
      </c>
      <c r="AY6" s="338">
        <f>Financiamiento!$G92</f>
        <v>0</v>
      </c>
      <c r="AZ6" s="338">
        <f>Financiamiento!$G93</f>
        <v>0</v>
      </c>
      <c r="BA6" s="338">
        <f>Financiamiento!$G94</f>
        <v>0</v>
      </c>
      <c r="BB6" s="338">
        <f>Financiamiento!$G95</f>
        <v>0</v>
      </c>
      <c r="BC6" s="338">
        <f>Financiamiento!$G96</f>
        <v>0</v>
      </c>
      <c r="BD6" s="338">
        <f>Financiamiento!$G97</f>
        <v>0</v>
      </c>
      <c r="BE6" s="338">
        <f>Financiamiento!$G98</f>
        <v>0</v>
      </c>
      <c r="BF6" s="338">
        <f>Financiamiento!$G99</f>
        <v>0</v>
      </c>
      <c r="BG6" s="338">
        <f>Financiamiento!$G100</f>
        <v>0</v>
      </c>
      <c r="BH6" s="338">
        <f>Financiamiento!$G101</f>
        <v>0</v>
      </c>
      <c r="BI6" s="338">
        <f>Financiamiento!$G102</f>
        <v>0</v>
      </c>
    </row>
    <row r="7" spans="1:62">
      <c r="B7" s="337"/>
    </row>
    <row r="8" spans="1:62">
      <c r="B8" s="337" t="s">
        <v>539</v>
      </c>
      <c r="C8" s="338">
        <f>PMT(Financiamiento!$F$27/12,Financiamiento!$F$31*12,pagoint!C4)</f>
        <v>0</v>
      </c>
      <c r="D8" s="338">
        <f>PMT(Financiamiento!$F$27/12,Financiamiento!$F$31*12,pagoint!D4)</f>
        <v>0</v>
      </c>
      <c r="E8" s="338">
        <f>PMT(Financiamiento!$F$27/12,Financiamiento!$F$31*12,pagoint!E4)</f>
        <v>0</v>
      </c>
      <c r="F8" s="338">
        <f>PMT(Financiamiento!$F$27/12,Financiamiento!$F$31*12,pagoint!F4)</f>
        <v>0</v>
      </c>
      <c r="G8" s="338">
        <f>PMT(Financiamiento!$F$27/12,Financiamiento!$F$31*12,pagoint!G4)</f>
        <v>0</v>
      </c>
      <c r="H8" s="338">
        <f>PMT(Financiamiento!$F$27/12,Financiamiento!$F$31*12,pagoint!H4)</f>
        <v>0</v>
      </c>
      <c r="I8" s="338">
        <f>PMT(Financiamiento!$F$27/12,Financiamiento!$F$31*12,pagoint!I4)</f>
        <v>0</v>
      </c>
      <c r="J8" s="338">
        <f>PMT(Financiamiento!$F$27/12,Financiamiento!$F$31*12,pagoint!J4)</f>
        <v>0</v>
      </c>
      <c r="K8" s="338">
        <f>PMT(Financiamiento!$F$27/12,Financiamiento!$F$31*12,pagoint!K4)</f>
        <v>0</v>
      </c>
      <c r="L8" s="338">
        <f>PMT(Financiamiento!$F$27/12,Financiamiento!$F$31*12,pagoint!L4)</f>
        <v>0</v>
      </c>
      <c r="M8" s="338">
        <f>PMT(Financiamiento!$F$27/12,Financiamiento!$F$31*12,pagoint!M4)</f>
        <v>0</v>
      </c>
      <c r="N8" s="338">
        <f>PMT(Financiamiento!$F$27/12,Financiamiento!$F$31*12,pagoint!N4)</f>
        <v>0</v>
      </c>
      <c r="O8" s="338">
        <f>PMT(Financiamiento!$F$27/12,Financiamiento!$F$31*12,pagoint!O4)</f>
        <v>0</v>
      </c>
      <c r="P8" s="338">
        <f>PMT(Financiamiento!$F$27/12,Financiamiento!$F$31*12,pagoint!P4)</f>
        <v>0</v>
      </c>
      <c r="Q8" s="338">
        <f>PMT(Financiamiento!$F$27/12,Financiamiento!$F$31*12,pagoint!Q4)</f>
        <v>0</v>
      </c>
      <c r="R8" s="338">
        <f>PMT(Financiamiento!$F$27/12,Financiamiento!$F$31*12,pagoint!R4)</f>
        <v>0</v>
      </c>
      <c r="S8" s="338">
        <f>PMT(Financiamiento!$F$27/12,Financiamiento!$F$31*12,pagoint!S4)</f>
        <v>0</v>
      </c>
      <c r="T8" s="338">
        <f>PMT(Financiamiento!$F$27/12,Financiamiento!$F$31*12,pagoint!T4)</f>
        <v>0</v>
      </c>
      <c r="U8" s="338">
        <f>PMT(Financiamiento!$F$27/12,Financiamiento!$F$31*12,pagoint!U4)</f>
        <v>0</v>
      </c>
      <c r="V8" s="338">
        <f>PMT(Financiamiento!$F$27/12,Financiamiento!$F$31*12,pagoint!V4)</f>
        <v>0</v>
      </c>
      <c r="W8" s="338">
        <f>PMT(Financiamiento!$F$27/12,Financiamiento!$F$31*12,pagoint!W4)</f>
        <v>0</v>
      </c>
      <c r="X8" s="338">
        <f>PMT(Financiamiento!$F$27/12,Financiamiento!$F$31*12,pagoint!X4)</f>
        <v>0</v>
      </c>
      <c r="Y8" s="338">
        <f>PMT(Financiamiento!$F$27/12,Financiamiento!$F$31*12,pagoint!Y4)</f>
        <v>0</v>
      </c>
      <c r="Z8" s="338">
        <f>PMT(Financiamiento!$F$27/12,Financiamiento!$F$31*12,pagoint!Z4)</f>
        <v>0</v>
      </c>
      <c r="AA8" s="338">
        <f>PMT(Financiamiento!$F$27/12,Financiamiento!$F$31*12,pagoint!AA4)</f>
        <v>0</v>
      </c>
      <c r="AB8" s="338">
        <f>PMT(Financiamiento!$F$27/12,Financiamiento!$F$31*12,pagoint!AB4)</f>
        <v>0</v>
      </c>
      <c r="AC8" s="338">
        <f>PMT(Financiamiento!$F$27/12,Financiamiento!$F$31*12,pagoint!AC4)</f>
        <v>0</v>
      </c>
      <c r="AD8" s="338">
        <f>PMT(Financiamiento!$F$27/12,Financiamiento!$F$31*12,pagoint!AD4)</f>
        <v>0</v>
      </c>
      <c r="AE8" s="338">
        <f>PMT(Financiamiento!$F$27/12,Financiamiento!$F$31*12,pagoint!AE4)</f>
        <v>0</v>
      </c>
      <c r="AF8" s="338">
        <f>PMT(Financiamiento!$F$27/12,Financiamiento!$F$31*12,pagoint!AF4)</f>
        <v>0</v>
      </c>
      <c r="AG8" s="338">
        <f>PMT(Financiamiento!$F$27/12,Financiamiento!$F$31*12,pagoint!AG4)</f>
        <v>0</v>
      </c>
      <c r="AH8" s="338">
        <f>PMT(Financiamiento!$F$27/12,Financiamiento!$F$31*12,pagoint!AH4)</f>
        <v>0</v>
      </c>
      <c r="AI8" s="338">
        <f>PMT(Financiamiento!$F$27/12,Financiamiento!$F$31*12,pagoint!AI4)</f>
        <v>0</v>
      </c>
      <c r="AJ8" s="338">
        <f>PMT(Financiamiento!$F$27/12,Financiamiento!$F$31*12,pagoint!AJ4)</f>
        <v>0</v>
      </c>
      <c r="AK8" s="338">
        <f>PMT(Financiamiento!$F$27/12,Financiamiento!$F$31*12,pagoint!AK4)</f>
        <v>0</v>
      </c>
      <c r="AL8" s="338">
        <f>PMT(Financiamiento!$F$27/12,Financiamiento!$F$31*12,pagoint!AL4)</f>
        <v>0</v>
      </c>
      <c r="AM8" s="338">
        <f>PMT(Financiamiento!$F$27/12,Financiamiento!$F$31*12,pagoint!AM4)</f>
        <v>0</v>
      </c>
      <c r="AN8" s="338">
        <f>PMT(Financiamiento!$F$27/12,Financiamiento!$F$31*12,pagoint!AN4)</f>
        <v>0</v>
      </c>
      <c r="AO8" s="338">
        <f>PMT(Financiamiento!$F$27/12,Financiamiento!$F$31*12,pagoint!AO4)</f>
        <v>0</v>
      </c>
      <c r="AP8" s="338">
        <f>PMT(Financiamiento!$F$27/12,Financiamiento!$F$31*12,pagoint!AP4)</f>
        <v>0</v>
      </c>
      <c r="AQ8" s="338">
        <f>PMT(Financiamiento!$F$27/12,Financiamiento!$F$31*12,pagoint!AQ4)</f>
        <v>0</v>
      </c>
      <c r="AR8" s="338">
        <f>PMT(Financiamiento!$F$27/12,Financiamiento!$F$31*12,pagoint!AR4)</f>
        <v>0</v>
      </c>
      <c r="AS8" s="338">
        <f>PMT(Financiamiento!$F$27/12,Financiamiento!$F$31*12,pagoint!AS4)</f>
        <v>0</v>
      </c>
      <c r="AT8" s="338">
        <f>PMT(Financiamiento!$F$27/12,Financiamiento!$F$31*12,pagoint!AT4)</f>
        <v>0</v>
      </c>
      <c r="AU8" s="338">
        <f>PMT(Financiamiento!$F$27/12,Financiamiento!$F$31*12,pagoint!AU4)</f>
        <v>0</v>
      </c>
      <c r="AV8" s="338">
        <f>PMT(Financiamiento!$F$27/12,Financiamiento!$F$31*12,pagoint!AV4)</f>
        <v>0</v>
      </c>
      <c r="AW8" s="338">
        <f>PMT(Financiamiento!$F$27/12,Financiamiento!$F$31*12,pagoint!AW4)</f>
        <v>0</v>
      </c>
      <c r="AX8" s="338">
        <f>PMT(Financiamiento!$F$27/12,Financiamiento!$F$31*12,pagoint!AX4)</f>
        <v>0</v>
      </c>
      <c r="AY8" s="338">
        <f>PMT(Financiamiento!$F$27/12,Financiamiento!$F$31*12,pagoint!AY4)</f>
        <v>0</v>
      </c>
      <c r="AZ8" s="338">
        <f>PMT(Financiamiento!$F$27/12,Financiamiento!$F$31*12,pagoint!AZ4)</f>
        <v>0</v>
      </c>
      <c r="BA8" s="338">
        <f>PMT(Financiamiento!$F$27/12,Financiamiento!$F$31*12,pagoint!BA4)</f>
        <v>0</v>
      </c>
      <c r="BB8" s="338">
        <f>PMT(Financiamiento!$F$27/12,Financiamiento!$F$31*12,pagoint!BB4)</f>
        <v>0</v>
      </c>
      <c r="BC8" s="338">
        <f>PMT(Financiamiento!$F$27/12,Financiamiento!$F$31*12,pagoint!BC4)</f>
        <v>0</v>
      </c>
      <c r="BD8" s="338">
        <f>PMT(Financiamiento!$F$27/12,Financiamiento!$F$31*12,pagoint!BD4)</f>
        <v>0</v>
      </c>
      <c r="BE8" s="338">
        <f>PMT(Financiamiento!$F$27/12,Financiamiento!$F$31*12,pagoint!BE4)</f>
        <v>0</v>
      </c>
      <c r="BF8" s="338">
        <f>PMT(Financiamiento!$F$27/12,Financiamiento!$F$31*12,pagoint!BF4)</f>
        <v>0</v>
      </c>
      <c r="BG8" s="338">
        <f>PMT(Financiamiento!$F$27/12,Financiamiento!$F$31*12,pagoint!BG4)</f>
        <v>0</v>
      </c>
      <c r="BH8" s="338">
        <f>PMT(Financiamiento!$F$27/12,Financiamiento!$F$31*12,pagoint!BH4)</f>
        <v>0</v>
      </c>
      <c r="BI8" s="338">
        <f>PMT(Financiamiento!$F$27/12,Financiamiento!$F$31*12,pagoint!BI4)</f>
        <v>0</v>
      </c>
    </row>
    <row r="9" spans="1:62">
      <c r="B9" s="337" t="s">
        <v>540</v>
      </c>
      <c r="C9" s="338">
        <f>PMT(Financiamiento!$F$28/12,Financiamiento!$F$32*12,pagoint!C5)</f>
        <v>0</v>
      </c>
      <c r="D9" s="338">
        <f>PMT(Financiamiento!$F$28/12,Financiamiento!$F$32*12,pagoint!D5)</f>
        <v>0</v>
      </c>
      <c r="E9" s="338">
        <f>PMT(Financiamiento!$F$28/12,Financiamiento!$F$32*12,pagoint!E5)</f>
        <v>0</v>
      </c>
      <c r="F9" s="338">
        <f>PMT(Financiamiento!$F$28/12,Financiamiento!$F$32*12,pagoint!F5)</f>
        <v>0</v>
      </c>
      <c r="G9" s="338">
        <f>PMT(Financiamiento!$F$28/12,Financiamiento!$F$32*12,pagoint!G5)</f>
        <v>0</v>
      </c>
      <c r="H9" s="338">
        <f>PMT(Financiamiento!$F$28/12,Financiamiento!$F$32*12,pagoint!H5)</f>
        <v>0</v>
      </c>
      <c r="I9" s="338">
        <f>PMT(Financiamiento!$F$28/12,Financiamiento!$F$32*12,pagoint!I5)</f>
        <v>0</v>
      </c>
      <c r="J9" s="338">
        <f>PMT(Financiamiento!$F$28/12,Financiamiento!$F$32*12,pagoint!J5)</f>
        <v>0</v>
      </c>
      <c r="K9" s="338">
        <f>PMT(Financiamiento!$F$28/12,Financiamiento!$F$32*12,pagoint!K5)</f>
        <v>0</v>
      </c>
      <c r="L9" s="338">
        <f>PMT(Financiamiento!$F$28/12,Financiamiento!$F$32*12,pagoint!L5)</f>
        <v>0</v>
      </c>
      <c r="M9" s="338">
        <f>PMT(Financiamiento!$F$28/12,Financiamiento!$F$32*12,pagoint!M5)</f>
        <v>0</v>
      </c>
      <c r="N9" s="338">
        <f>PMT(Financiamiento!$F$28/12,Financiamiento!$F$32*12,pagoint!N5)</f>
        <v>0</v>
      </c>
      <c r="O9" s="338">
        <f>PMT(Financiamiento!$F$28/12,Financiamiento!$F$32*12,pagoint!O5)</f>
        <v>0</v>
      </c>
      <c r="P9" s="338">
        <f>PMT(Financiamiento!$F$28/12,Financiamiento!$F$32*12,pagoint!P5)</f>
        <v>0</v>
      </c>
      <c r="Q9" s="338">
        <f>PMT(Financiamiento!$F$28/12,Financiamiento!$F$32*12,pagoint!Q5)</f>
        <v>0</v>
      </c>
      <c r="R9" s="338">
        <f>PMT(Financiamiento!$F$28/12,Financiamiento!$F$32*12,pagoint!R5)</f>
        <v>0</v>
      </c>
      <c r="S9" s="338">
        <f>PMT(Financiamiento!$F$28/12,Financiamiento!$F$32*12,pagoint!S5)</f>
        <v>0</v>
      </c>
      <c r="T9" s="338">
        <f>PMT(Financiamiento!$F$28/12,Financiamiento!$F$32*12,pagoint!T5)</f>
        <v>0</v>
      </c>
      <c r="U9" s="338">
        <f>PMT(Financiamiento!$F$28/12,Financiamiento!$F$32*12,pagoint!U5)</f>
        <v>0</v>
      </c>
      <c r="V9" s="338">
        <f>PMT(Financiamiento!$F$28/12,Financiamiento!$F$32*12,pagoint!V5)</f>
        <v>0</v>
      </c>
      <c r="W9" s="338">
        <f>PMT(Financiamiento!$F$28/12,Financiamiento!$F$32*12,pagoint!W5)</f>
        <v>0</v>
      </c>
      <c r="X9" s="338">
        <f>PMT(Financiamiento!$F$28/12,Financiamiento!$F$32*12,pagoint!X5)</f>
        <v>0</v>
      </c>
      <c r="Y9" s="338">
        <f>PMT(Financiamiento!$F$28/12,Financiamiento!$F$32*12,pagoint!Y5)</f>
        <v>0</v>
      </c>
      <c r="Z9" s="338">
        <f>PMT(Financiamiento!$F$28/12,Financiamiento!$F$32*12,pagoint!Z5)</f>
        <v>0</v>
      </c>
      <c r="AA9" s="338">
        <f>PMT(Financiamiento!$F$28/12,Financiamiento!$F$32*12,pagoint!AA5)</f>
        <v>0</v>
      </c>
      <c r="AB9" s="338">
        <f>PMT(Financiamiento!$F$28/12,Financiamiento!$F$32*12,pagoint!AB5)</f>
        <v>0</v>
      </c>
      <c r="AC9" s="338">
        <f>PMT(Financiamiento!$F$28/12,Financiamiento!$F$32*12,pagoint!AC5)</f>
        <v>0</v>
      </c>
      <c r="AD9" s="338">
        <f>PMT(Financiamiento!$F$28/12,Financiamiento!$F$32*12,pagoint!AD5)</f>
        <v>0</v>
      </c>
      <c r="AE9" s="338">
        <f>PMT(Financiamiento!$F$28/12,Financiamiento!$F$32*12,pagoint!AE5)</f>
        <v>0</v>
      </c>
      <c r="AF9" s="338">
        <f>PMT(Financiamiento!$F$28/12,Financiamiento!$F$32*12,pagoint!AF5)</f>
        <v>0</v>
      </c>
      <c r="AG9" s="338">
        <f>PMT(Financiamiento!$F$28/12,Financiamiento!$F$32*12,pagoint!AG5)</f>
        <v>0</v>
      </c>
      <c r="AH9" s="338">
        <f>PMT(Financiamiento!$F$28/12,Financiamiento!$F$32*12,pagoint!AH5)</f>
        <v>0</v>
      </c>
      <c r="AI9" s="338">
        <f>PMT(Financiamiento!$F$28/12,Financiamiento!$F$32*12,pagoint!AI5)</f>
        <v>0</v>
      </c>
      <c r="AJ9" s="338">
        <f>PMT(Financiamiento!$F$28/12,Financiamiento!$F$32*12,pagoint!AJ5)</f>
        <v>0</v>
      </c>
      <c r="AK9" s="338">
        <f>PMT(Financiamiento!$F$28/12,Financiamiento!$F$32*12,pagoint!AK5)</f>
        <v>0</v>
      </c>
      <c r="AL9" s="338">
        <f>PMT(Financiamiento!$F$28/12,Financiamiento!$F$32*12,pagoint!AL5)</f>
        <v>0</v>
      </c>
      <c r="AM9" s="338">
        <f>PMT(Financiamiento!$F$28/12,Financiamiento!$F$32*12,pagoint!AM5)</f>
        <v>0</v>
      </c>
      <c r="AN9" s="338">
        <f>PMT(Financiamiento!$F$28/12,Financiamiento!$F$32*12,pagoint!AN5)</f>
        <v>0</v>
      </c>
      <c r="AO9" s="338">
        <f>PMT(Financiamiento!$F$28/12,Financiamiento!$F$32*12,pagoint!AO5)</f>
        <v>0</v>
      </c>
      <c r="AP9" s="338">
        <f>PMT(Financiamiento!$F$28/12,Financiamiento!$F$32*12,pagoint!AP5)</f>
        <v>0</v>
      </c>
      <c r="AQ9" s="338">
        <f>PMT(Financiamiento!$F$28/12,Financiamiento!$F$32*12,pagoint!AQ5)</f>
        <v>0</v>
      </c>
      <c r="AR9" s="338">
        <f>PMT(Financiamiento!$F$28/12,Financiamiento!$F$32*12,pagoint!AR5)</f>
        <v>0</v>
      </c>
      <c r="AS9" s="338">
        <f>PMT(Financiamiento!$F$28/12,Financiamiento!$F$32*12,pagoint!AS5)</f>
        <v>0</v>
      </c>
      <c r="AT9" s="338">
        <f>PMT(Financiamiento!$F$28/12,Financiamiento!$F$32*12,pagoint!AT5)</f>
        <v>0</v>
      </c>
      <c r="AU9" s="338">
        <f>PMT(Financiamiento!$F$28/12,Financiamiento!$F$32*12,pagoint!AU5)</f>
        <v>0</v>
      </c>
      <c r="AV9" s="338">
        <f>PMT(Financiamiento!$F$28/12,Financiamiento!$F$32*12,pagoint!AV5)</f>
        <v>0</v>
      </c>
      <c r="AW9" s="338">
        <f>PMT(Financiamiento!$F$28/12,Financiamiento!$F$32*12,pagoint!AW5)</f>
        <v>0</v>
      </c>
      <c r="AX9" s="338">
        <f>PMT(Financiamiento!$F$28/12,Financiamiento!$F$32*12,pagoint!AX5)</f>
        <v>0</v>
      </c>
      <c r="AY9" s="338">
        <f>PMT(Financiamiento!$F$28/12,Financiamiento!$F$32*12,pagoint!AY5)</f>
        <v>0</v>
      </c>
      <c r="AZ9" s="338">
        <f>PMT(Financiamiento!$F$28/12,Financiamiento!$F$32*12,pagoint!AZ5)</f>
        <v>0</v>
      </c>
      <c r="BA9" s="338">
        <f>PMT(Financiamiento!$F$28/12,Financiamiento!$F$32*12,pagoint!BA5)</f>
        <v>0</v>
      </c>
      <c r="BB9" s="338">
        <f>PMT(Financiamiento!$F$28/12,Financiamiento!$F$32*12,pagoint!BB5)</f>
        <v>0</v>
      </c>
      <c r="BC9" s="338">
        <f>PMT(Financiamiento!$F$28/12,Financiamiento!$F$32*12,pagoint!BC5)</f>
        <v>0</v>
      </c>
      <c r="BD9" s="338">
        <f>PMT(Financiamiento!$F$28/12,Financiamiento!$F$32*12,pagoint!BD5)</f>
        <v>0</v>
      </c>
      <c r="BE9" s="338">
        <f>PMT(Financiamiento!$F$28/12,Financiamiento!$F$32*12,pagoint!BE5)</f>
        <v>0</v>
      </c>
      <c r="BF9" s="338">
        <f>PMT(Financiamiento!$F$28/12,Financiamiento!$F$32*12,pagoint!BF5)</f>
        <v>0</v>
      </c>
      <c r="BG9" s="338">
        <f>PMT(Financiamiento!$F$28/12,Financiamiento!$F$32*12,pagoint!BG5)</f>
        <v>0</v>
      </c>
      <c r="BH9" s="338">
        <f>PMT(Financiamiento!$F$28/12,Financiamiento!$F$32*12,pagoint!BH5)</f>
        <v>0</v>
      </c>
      <c r="BI9" s="338">
        <f>PMT(Financiamiento!$F$28/12,Financiamiento!$F$32*12,pagoint!BI5)</f>
        <v>0</v>
      </c>
    </row>
    <row r="10" spans="1:62">
      <c r="B10" s="337"/>
    </row>
    <row r="11" spans="1:62" s="337" customFormat="1">
      <c r="B11" s="337" t="s">
        <v>536</v>
      </c>
      <c r="C11" s="337">
        <v>1</v>
      </c>
      <c r="D11" s="337">
        <v>2</v>
      </c>
      <c r="E11" s="337">
        <v>3</v>
      </c>
      <c r="F11" s="337">
        <v>4</v>
      </c>
      <c r="G11" s="337">
        <v>5</v>
      </c>
      <c r="H11" s="337">
        <v>6</v>
      </c>
      <c r="I11" s="337">
        <v>7</v>
      </c>
      <c r="J11" s="337">
        <v>8</v>
      </c>
      <c r="K11" s="337">
        <v>9</v>
      </c>
      <c r="L11" s="337">
        <v>10</v>
      </c>
      <c r="M11" s="337">
        <v>11</v>
      </c>
      <c r="N11" s="337">
        <v>12</v>
      </c>
      <c r="O11" s="337">
        <v>13</v>
      </c>
      <c r="P11" s="337">
        <v>14</v>
      </c>
      <c r="Q11" s="337">
        <v>15</v>
      </c>
      <c r="R11" s="337">
        <v>16</v>
      </c>
      <c r="S11" s="337">
        <v>17</v>
      </c>
      <c r="T11" s="337">
        <v>18</v>
      </c>
      <c r="U11" s="337">
        <v>19</v>
      </c>
      <c r="V11" s="337">
        <v>20</v>
      </c>
      <c r="W11" s="337">
        <v>21</v>
      </c>
      <c r="X11" s="337">
        <v>22</v>
      </c>
      <c r="Y11" s="337">
        <v>23</v>
      </c>
      <c r="Z11" s="337">
        <v>24</v>
      </c>
      <c r="AA11" s="337">
        <v>25</v>
      </c>
      <c r="AB11" s="337">
        <v>26</v>
      </c>
      <c r="AC11" s="337">
        <v>27</v>
      </c>
      <c r="AD11" s="337">
        <v>28</v>
      </c>
      <c r="AE11" s="337">
        <v>29</v>
      </c>
      <c r="AF11" s="337">
        <v>30</v>
      </c>
      <c r="AG11" s="337">
        <v>31</v>
      </c>
      <c r="AH11" s="337">
        <v>32</v>
      </c>
      <c r="AI11" s="337">
        <v>33</v>
      </c>
      <c r="AJ11" s="337">
        <v>34</v>
      </c>
      <c r="AK11" s="337">
        <v>35</v>
      </c>
      <c r="AL11" s="337">
        <v>36</v>
      </c>
      <c r="AM11" s="337">
        <v>37</v>
      </c>
      <c r="AN11" s="337">
        <v>38</v>
      </c>
      <c r="AO11" s="337">
        <v>39</v>
      </c>
      <c r="AP11" s="337">
        <v>40</v>
      </c>
      <c r="AQ11" s="337">
        <v>41</v>
      </c>
      <c r="AR11" s="337">
        <v>42</v>
      </c>
      <c r="AS11" s="337">
        <v>43</v>
      </c>
      <c r="AT11" s="337">
        <v>44</v>
      </c>
      <c r="AU11" s="337">
        <v>45</v>
      </c>
      <c r="AV11" s="337">
        <v>46</v>
      </c>
      <c r="AW11" s="337">
        <v>47</v>
      </c>
      <c r="AX11" s="337">
        <v>48</v>
      </c>
      <c r="AY11" s="337">
        <v>49</v>
      </c>
      <c r="AZ11" s="337">
        <v>50</v>
      </c>
      <c r="BA11" s="337">
        <v>51</v>
      </c>
      <c r="BB11" s="337">
        <v>52</v>
      </c>
      <c r="BC11" s="337">
        <v>53</v>
      </c>
      <c r="BD11" s="337">
        <v>54</v>
      </c>
      <c r="BE11" s="337">
        <v>55</v>
      </c>
      <c r="BF11" s="337">
        <v>56</v>
      </c>
      <c r="BG11" s="337">
        <v>57</v>
      </c>
      <c r="BH11" s="337">
        <v>58</v>
      </c>
      <c r="BI11" s="337">
        <v>59</v>
      </c>
      <c r="BJ11" s="337">
        <v>60</v>
      </c>
    </row>
    <row r="12" spans="1:62" s="337" customFormat="1">
      <c r="C12" s="337">
        <f t="shared" ref="C12:BJ12" si="0">SUM(C13:C72)</f>
        <v>0</v>
      </c>
      <c r="D12" s="337">
        <f t="shared" si="0"/>
        <v>0</v>
      </c>
      <c r="E12" s="337">
        <f t="shared" si="0"/>
        <v>0</v>
      </c>
      <c r="F12" s="337">
        <f t="shared" si="0"/>
        <v>0</v>
      </c>
      <c r="G12" s="337">
        <f t="shared" si="0"/>
        <v>0</v>
      </c>
      <c r="H12" s="337">
        <f t="shared" si="0"/>
        <v>0</v>
      </c>
      <c r="I12" s="337">
        <f t="shared" si="0"/>
        <v>0</v>
      </c>
      <c r="J12" s="337">
        <f t="shared" si="0"/>
        <v>0</v>
      </c>
      <c r="K12" s="337">
        <f t="shared" si="0"/>
        <v>0</v>
      </c>
      <c r="L12" s="337">
        <f t="shared" si="0"/>
        <v>0</v>
      </c>
      <c r="M12" s="337">
        <f t="shared" si="0"/>
        <v>0</v>
      </c>
      <c r="N12" s="337">
        <f t="shared" si="0"/>
        <v>0</v>
      </c>
      <c r="O12" s="337">
        <f t="shared" si="0"/>
        <v>0</v>
      </c>
      <c r="P12" s="337">
        <f t="shared" si="0"/>
        <v>0</v>
      </c>
      <c r="Q12" s="337">
        <f t="shared" si="0"/>
        <v>0</v>
      </c>
      <c r="R12" s="337">
        <f t="shared" si="0"/>
        <v>0</v>
      </c>
      <c r="S12" s="337">
        <f t="shared" si="0"/>
        <v>0</v>
      </c>
      <c r="T12" s="337">
        <f t="shared" si="0"/>
        <v>0</v>
      </c>
      <c r="U12" s="337">
        <f t="shared" si="0"/>
        <v>0</v>
      </c>
      <c r="V12" s="337">
        <f t="shared" si="0"/>
        <v>0</v>
      </c>
      <c r="W12" s="337">
        <f t="shared" si="0"/>
        <v>0</v>
      </c>
      <c r="X12" s="337">
        <f t="shared" si="0"/>
        <v>0</v>
      </c>
      <c r="Y12" s="337">
        <f t="shared" si="0"/>
        <v>0</v>
      </c>
      <c r="Z12" s="337">
        <f t="shared" si="0"/>
        <v>0</v>
      </c>
      <c r="AA12" s="337">
        <f t="shared" si="0"/>
        <v>0</v>
      </c>
      <c r="AB12" s="337">
        <f t="shared" si="0"/>
        <v>0</v>
      </c>
      <c r="AC12" s="337">
        <f t="shared" si="0"/>
        <v>0</v>
      </c>
      <c r="AD12" s="337">
        <f t="shared" si="0"/>
        <v>0</v>
      </c>
      <c r="AE12" s="337">
        <f t="shared" si="0"/>
        <v>0</v>
      </c>
      <c r="AF12" s="337">
        <f t="shared" si="0"/>
        <v>0</v>
      </c>
      <c r="AG12" s="337">
        <f t="shared" si="0"/>
        <v>0</v>
      </c>
      <c r="AH12" s="337">
        <f t="shared" si="0"/>
        <v>0</v>
      </c>
      <c r="AI12" s="337">
        <f t="shared" si="0"/>
        <v>0</v>
      </c>
      <c r="AJ12" s="337">
        <f t="shared" si="0"/>
        <v>0</v>
      </c>
      <c r="AK12" s="337">
        <f t="shared" si="0"/>
        <v>0</v>
      </c>
      <c r="AL12" s="337">
        <f t="shared" si="0"/>
        <v>0</v>
      </c>
      <c r="AM12" s="337">
        <f t="shared" si="0"/>
        <v>0</v>
      </c>
      <c r="AN12" s="337">
        <f t="shared" si="0"/>
        <v>0</v>
      </c>
      <c r="AO12" s="337">
        <f t="shared" si="0"/>
        <v>0</v>
      </c>
      <c r="AP12" s="337">
        <f t="shared" si="0"/>
        <v>0</v>
      </c>
      <c r="AQ12" s="337">
        <f t="shared" si="0"/>
        <v>0</v>
      </c>
      <c r="AR12" s="337">
        <f t="shared" si="0"/>
        <v>0</v>
      </c>
      <c r="AS12" s="337">
        <f t="shared" si="0"/>
        <v>0</v>
      </c>
      <c r="AT12" s="337">
        <f t="shared" si="0"/>
        <v>0</v>
      </c>
      <c r="AU12" s="337">
        <f t="shared" si="0"/>
        <v>0</v>
      </c>
      <c r="AV12" s="337">
        <f t="shared" si="0"/>
        <v>0</v>
      </c>
      <c r="AW12" s="337">
        <f t="shared" si="0"/>
        <v>0</v>
      </c>
      <c r="AX12" s="337">
        <f t="shared" si="0"/>
        <v>0</v>
      </c>
      <c r="AY12" s="337">
        <f t="shared" si="0"/>
        <v>0</v>
      </c>
      <c r="AZ12" s="337">
        <f t="shared" si="0"/>
        <v>0</v>
      </c>
      <c r="BA12" s="337">
        <f t="shared" si="0"/>
        <v>0</v>
      </c>
      <c r="BB12" s="337">
        <f t="shared" si="0"/>
        <v>0</v>
      </c>
      <c r="BC12" s="337">
        <f t="shared" si="0"/>
        <v>0</v>
      </c>
      <c r="BD12" s="337">
        <f t="shared" si="0"/>
        <v>0</v>
      </c>
      <c r="BE12" s="337">
        <f t="shared" si="0"/>
        <v>0</v>
      </c>
      <c r="BF12" s="337">
        <f t="shared" si="0"/>
        <v>0</v>
      </c>
      <c r="BG12" s="337">
        <f t="shared" si="0"/>
        <v>0</v>
      </c>
      <c r="BH12" s="337">
        <f t="shared" si="0"/>
        <v>0</v>
      </c>
      <c r="BI12" s="337">
        <f t="shared" si="0"/>
        <v>0</v>
      </c>
      <c r="BJ12" s="337">
        <f t="shared" si="0"/>
        <v>0</v>
      </c>
    </row>
    <row r="13" spans="1:62">
      <c r="A13" s="338">
        <v>1</v>
      </c>
      <c r="B13" s="337" t="s">
        <v>422</v>
      </c>
      <c r="C13" s="338">
        <f>IF(Financiamiento!$F$31*12&lt;=pagoint!C11,0,Financiamiento!$D$35)</f>
        <v>0</v>
      </c>
      <c r="D13" s="338">
        <f>IF(Financiamiento!$F$31*12&lt;=pagoint!D11,0,Financiamiento!$D$35)</f>
        <v>0</v>
      </c>
      <c r="E13" s="338">
        <f>IF(Financiamiento!$F$31*12&lt;=pagoint!E11,0,Financiamiento!$D$35)</f>
        <v>0</v>
      </c>
      <c r="F13" s="338">
        <f>IF(Financiamiento!$F$31*12&lt;=pagoint!F11,0,Financiamiento!$D$35)</f>
        <v>0</v>
      </c>
      <c r="G13" s="338">
        <f>IF(Financiamiento!$F$31*12&lt;=pagoint!G11,0,Financiamiento!$D$35)</f>
        <v>0</v>
      </c>
      <c r="H13" s="338">
        <f>IF(Financiamiento!$F$31*12&lt;=pagoint!H11,0,Financiamiento!$D$35)</f>
        <v>0</v>
      </c>
      <c r="I13" s="338">
        <f>IF(Financiamiento!$F$31*12&lt;=pagoint!I11,0,Financiamiento!$D$35)</f>
        <v>0</v>
      </c>
      <c r="J13" s="338">
        <f>IF(Financiamiento!$F$31*12&lt;=pagoint!J11,0,Financiamiento!$D$35)</f>
        <v>0</v>
      </c>
      <c r="K13" s="338">
        <f>IF(Financiamiento!$F$31*12&lt;=pagoint!K11,0,Financiamiento!$D$35)</f>
        <v>0</v>
      </c>
      <c r="L13" s="338">
        <f>IF(Financiamiento!$F$31*12&lt;=pagoint!L11,0,Financiamiento!$D$35)</f>
        <v>0</v>
      </c>
      <c r="M13" s="338">
        <f>IF(Financiamiento!$F$31*12&lt;=pagoint!M11,0,Financiamiento!$D$35)</f>
        <v>0</v>
      </c>
      <c r="N13" s="338">
        <f>IF(Financiamiento!$F$31*12&lt;=pagoint!N11,0,Financiamiento!$D$35)</f>
        <v>0</v>
      </c>
      <c r="O13" s="338">
        <f>IF(Financiamiento!$F$31*12&lt;=pagoint!O11,0,Financiamiento!$D$35)</f>
        <v>0</v>
      </c>
      <c r="P13" s="338">
        <f>IF(Financiamiento!$F$31*12&lt;=pagoint!P11,0,Financiamiento!$D$35)</f>
        <v>0</v>
      </c>
      <c r="Q13" s="338">
        <f>IF(Financiamiento!$F$31*12&lt;=pagoint!Q11,0,Financiamiento!$D$35)</f>
        <v>0</v>
      </c>
      <c r="R13" s="338">
        <f>IF(Financiamiento!$F$31*12&lt;=pagoint!R11,0,Financiamiento!$D$35)</f>
        <v>0</v>
      </c>
      <c r="S13" s="338">
        <f>IF(Financiamiento!$F$31*12&lt;=pagoint!S11,0,Financiamiento!$D$35)</f>
        <v>0</v>
      </c>
      <c r="T13" s="338">
        <f>IF(Financiamiento!$F$31*12&lt;=pagoint!T11,0,Financiamiento!$D$35)</f>
        <v>0</v>
      </c>
      <c r="U13" s="338">
        <f>IF(Financiamiento!$F$31*12&lt;=pagoint!U11,0,Financiamiento!$D$35)</f>
        <v>0</v>
      </c>
      <c r="V13" s="338">
        <f>IF(Financiamiento!$F$31*12&lt;=pagoint!V11,0,Financiamiento!$D$35)</f>
        <v>0</v>
      </c>
      <c r="W13" s="338">
        <f>IF(Financiamiento!$F$31*12&lt;=pagoint!W11,0,Financiamiento!$D$35)</f>
        <v>0</v>
      </c>
      <c r="X13" s="338">
        <f>IF(Financiamiento!$F$31*12&lt;=pagoint!X11,0,Financiamiento!$D$35)</f>
        <v>0</v>
      </c>
      <c r="Y13" s="338">
        <f>IF(Financiamiento!$F$31*12&lt;=pagoint!Y11,0,Financiamiento!$D$35)</f>
        <v>0</v>
      </c>
      <c r="Z13" s="338">
        <f>IF(Financiamiento!$F$31*12&lt;=pagoint!Z11,0,Financiamiento!$D$35)</f>
        <v>0</v>
      </c>
      <c r="AA13" s="338">
        <f>IF(Financiamiento!$F$31*12&lt;=pagoint!AA11,0,Financiamiento!$D$35)</f>
        <v>0</v>
      </c>
      <c r="AB13" s="338">
        <f>IF(Financiamiento!$F$31*12&lt;=pagoint!AB11,0,Financiamiento!$D$35)</f>
        <v>0</v>
      </c>
      <c r="AC13" s="338">
        <f>IF(Financiamiento!$F$31*12&lt;=pagoint!AC11,0,Financiamiento!$D$35)</f>
        <v>0</v>
      </c>
      <c r="AD13" s="338">
        <f>IF(Financiamiento!$F$31*12&lt;=pagoint!AD11,0,Financiamiento!$D$35)</f>
        <v>0</v>
      </c>
      <c r="AE13" s="338">
        <f>IF(Financiamiento!$F$31*12&lt;=pagoint!AE11,0,Financiamiento!$D$35)</f>
        <v>0</v>
      </c>
      <c r="AF13" s="338">
        <f>IF(Financiamiento!$F$31*12&lt;=pagoint!AF11,0,Financiamiento!$D$35)</f>
        <v>0</v>
      </c>
      <c r="AG13" s="338">
        <f>IF(Financiamiento!$F$31*12&lt;=pagoint!AG11,0,Financiamiento!$D$35)</f>
        <v>0</v>
      </c>
      <c r="AH13" s="338">
        <f>IF(Financiamiento!$F$31*12&lt;=pagoint!AH11,0,Financiamiento!$D$35)</f>
        <v>0</v>
      </c>
      <c r="AI13" s="338">
        <f>IF(Financiamiento!$F$31*12&lt;=pagoint!AI11,0,Financiamiento!$D$35)</f>
        <v>0</v>
      </c>
      <c r="AJ13" s="338">
        <f>IF(Financiamiento!$F$31*12&lt;=pagoint!AJ11,0,Financiamiento!$D$35)</f>
        <v>0</v>
      </c>
      <c r="AK13" s="338">
        <f>IF(Financiamiento!$F$31*12&lt;=pagoint!AK11,0,Financiamiento!$D$35)</f>
        <v>0</v>
      </c>
      <c r="AL13" s="338">
        <f>IF(Financiamiento!$F$31*12&lt;=pagoint!AL11,0,Financiamiento!$D$35)</f>
        <v>0</v>
      </c>
      <c r="AM13" s="338">
        <f>IF(Financiamiento!$F$31*12&lt;=pagoint!AM11,0,Financiamiento!$D$35)</f>
        <v>0</v>
      </c>
      <c r="AN13" s="338">
        <f>IF(Financiamiento!$F$31*12&lt;=pagoint!AN11,0,Financiamiento!$D$35)</f>
        <v>0</v>
      </c>
      <c r="AO13" s="338">
        <f>IF(Financiamiento!$F$31*12&lt;=pagoint!AO11,0,Financiamiento!$D$35)</f>
        <v>0</v>
      </c>
      <c r="AP13" s="338">
        <f>IF(Financiamiento!$F$31*12&lt;=pagoint!AP11,0,Financiamiento!$D$35)</f>
        <v>0</v>
      </c>
      <c r="AQ13" s="338">
        <f>IF(Financiamiento!$F$31*12&lt;=pagoint!AQ11,0,Financiamiento!$D$35)</f>
        <v>0</v>
      </c>
      <c r="AR13" s="338">
        <f>IF(Financiamiento!$F$31*12&lt;=pagoint!AR11,0,Financiamiento!$D$35)</f>
        <v>0</v>
      </c>
      <c r="AS13" s="338">
        <f>IF(Financiamiento!$F$31*12&lt;=pagoint!AS11,0,Financiamiento!$D$35)</f>
        <v>0</v>
      </c>
      <c r="AT13" s="338">
        <f>IF(Financiamiento!$F$31*12&lt;=pagoint!AT11,0,Financiamiento!$D$35)</f>
        <v>0</v>
      </c>
      <c r="AU13" s="338">
        <f>IF(Financiamiento!$F$31*12&lt;=pagoint!AU11,0,Financiamiento!$D$35)</f>
        <v>0</v>
      </c>
      <c r="AV13" s="338">
        <f>IF(Financiamiento!$F$31*12&lt;=pagoint!AV11,0,Financiamiento!$D$35)</f>
        <v>0</v>
      </c>
      <c r="AW13" s="338">
        <f>IF(Financiamiento!$F$31*12&lt;=pagoint!AW11,0,Financiamiento!$D$35)</f>
        <v>0</v>
      </c>
      <c r="AX13" s="338">
        <f>IF(Financiamiento!$F$31*12&lt;=pagoint!AX11,0,Financiamiento!$D$35)</f>
        <v>0</v>
      </c>
      <c r="AY13" s="338">
        <f>IF(Financiamiento!$F$31*12&lt;=pagoint!AY11,0,Financiamiento!$D$35)</f>
        <v>0</v>
      </c>
      <c r="AZ13" s="338">
        <f>IF(Financiamiento!$F$31*12&lt;=pagoint!AZ11,0,Financiamiento!$D$35)</f>
        <v>0</v>
      </c>
      <c r="BA13" s="338">
        <f>IF(Financiamiento!$F$31*12&lt;=pagoint!BA11,0,Financiamiento!$D$35)</f>
        <v>0</v>
      </c>
      <c r="BB13" s="338">
        <f>IF(Financiamiento!$F$31*12&lt;=pagoint!BB11,0,Financiamiento!$D$35)</f>
        <v>0</v>
      </c>
      <c r="BC13" s="338">
        <f>IF(Financiamiento!$F$31*12&lt;=pagoint!BC11,0,Financiamiento!$D$35)</f>
        <v>0</v>
      </c>
      <c r="BD13" s="338">
        <f>IF(Financiamiento!$F$31*12&lt;=pagoint!BD11,0,Financiamiento!$D$35)</f>
        <v>0</v>
      </c>
      <c r="BE13" s="338">
        <f>IF(Financiamiento!$F$31*12&lt;=pagoint!BE11,0,Financiamiento!$D$35)</f>
        <v>0</v>
      </c>
      <c r="BF13" s="338">
        <f>IF(Financiamiento!$F$31*12&lt;=pagoint!BF11,0,Financiamiento!$D$35)</f>
        <v>0</v>
      </c>
      <c r="BG13" s="338">
        <f>IF(Financiamiento!$F$31*12&lt;=pagoint!BG11,0,Financiamiento!$D$35)</f>
        <v>0</v>
      </c>
      <c r="BH13" s="338">
        <f>IF(Financiamiento!$F$31*12&lt;=pagoint!BH11,0,Financiamiento!$D$35)</f>
        <v>0</v>
      </c>
      <c r="BI13" s="338">
        <f>IF(Financiamiento!$F$31*12&lt;=pagoint!BI11,0,Financiamiento!$D$35)</f>
        <v>0</v>
      </c>
      <c r="BJ13" s="338">
        <f>IF(Financiamiento!$F$31*12&lt;=pagoint!BJ11,0,Financiamiento!$D$35)</f>
        <v>0</v>
      </c>
    </row>
    <row r="14" spans="1:62">
      <c r="A14" s="338">
        <v>2</v>
      </c>
      <c r="B14" s="337" t="s">
        <v>157</v>
      </c>
      <c r="D14" s="338">
        <f>-IF(Financiamiento!$F$31*12+$A13&lt;=pagoint!D$11,0,PMT(Financiamiento!$F$27/12,Financiamiento!$F$31*12,Financiamiento!$E44))</f>
        <v>0</v>
      </c>
      <c r="E14" s="338">
        <f>-IF(Financiamiento!$F$31*12+$A13&lt;=pagoint!E$11,0,PMT(Financiamiento!$F$27/12,Financiamiento!$F$31*12,Financiamiento!$E44))</f>
        <v>0</v>
      </c>
      <c r="F14" s="338">
        <f>-IF(Financiamiento!$F$31*12+$A13&lt;=pagoint!F$11,0,PMT(Financiamiento!$F$27/12,Financiamiento!$F$31*12,Financiamiento!$E44))</f>
        <v>0</v>
      </c>
      <c r="G14" s="338">
        <f>-IF(Financiamiento!$F$31*12+$A13&lt;=pagoint!G$11,0,PMT(Financiamiento!$F$27/12,Financiamiento!$F$31*12,Financiamiento!$E44))</f>
        <v>0</v>
      </c>
      <c r="H14" s="338">
        <f>-IF(Financiamiento!$F$31*12+$A13&lt;=pagoint!H$11,0,PMT(Financiamiento!$F$27/12,Financiamiento!$F$31*12,Financiamiento!$E44))</f>
        <v>0</v>
      </c>
      <c r="I14" s="338">
        <f>-IF(Financiamiento!$F$31*12+$A13&lt;=pagoint!I$11,0,PMT(Financiamiento!$F$27/12,Financiamiento!$F$31*12,Financiamiento!$E44))</f>
        <v>0</v>
      </c>
      <c r="J14" s="338">
        <f>-IF(Financiamiento!$F$31*12+$A13&lt;=pagoint!J$11,0,PMT(Financiamiento!$F$27/12,Financiamiento!$F$31*12,Financiamiento!$E44))</f>
        <v>0</v>
      </c>
      <c r="K14" s="338">
        <f>-IF(Financiamiento!$F$31*12+$A13&lt;=pagoint!K$11,0,PMT(Financiamiento!$F$27/12,Financiamiento!$F$31*12,Financiamiento!$E44))</f>
        <v>0</v>
      </c>
      <c r="L14" s="338">
        <f>-IF(Financiamiento!$F$31*12+$A13&lt;=pagoint!L$11,0,PMT(Financiamiento!$F$27/12,Financiamiento!$F$31*12,Financiamiento!$E44))</f>
        <v>0</v>
      </c>
      <c r="M14" s="338">
        <f>-IF(Financiamiento!$F$31*12+$A13&lt;=pagoint!M$11,0,PMT(Financiamiento!$F$27/12,Financiamiento!$F$31*12,Financiamiento!$E44))</f>
        <v>0</v>
      </c>
      <c r="N14" s="338">
        <f>-IF(Financiamiento!$F$31*12+$A13&lt;=pagoint!N$11,0,PMT(Financiamiento!$F$27/12,Financiamiento!$F$31*12,Financiamiento!$E44))</f>
        <v>0</v>
      </c>
      <c r="O14" s="338">
        <f>-IF(Financiamiento!$F$31*12+$A13&lt;=pagoint!O$11,0,PMT(Financiamiento!$F$27/12,Financiamiento!$F$31*12,Financiamiento!$E44))</f>
        <v>0</v>
      </c>
      <c r="P14" s="338">
        <f>-IF(Financiamiento!$F$31*12+$A13&lt;=pagoint!P$11,0,PMT(Financiamiento!$F$27/12,Financiamiento!$F$31*12,Financiamiento!$E44))</f>
        <v>0</v>
      </c>
      <c r="Q14" s="338">
        <f>-IF(Financiamiento!$F$31*12+$A13&lt;=pagoint!Q$11,0,PMT(Financiamiento!$F$27/12,Financiamiento!$F$31*12,Financiamiento!$E44))</f>
        <v>0</v>
      </c>
      <c r="R14" s="338">
        <f>-IF(Financiamiento!$F$31*12+$A13&lt;=pagoint!R$11,0,PMT(Financiamiento!$F$27/12,Financiamiento!$F$31*12,Financiamiento!$E44))</f>
        <v>0</v>
      </c>
      <c r="S14" s="338">
        <f>-IF(Financiamiento!$F$31*12+$A13&lt;=pagoint!S$11,0,PMT(Financiamiento!$F$27/12,Financiamiento!$F$31*12,Financiamiento!$E44))</f>
        <v>0</v>
      </c>
      <c r="T14" s="338">
        <f>-IF(Financiamiento!$F$31*12+$A13&lt;=pagoint!T$11,0,PMT(Financiamiento!$F$27/12,Financiamiento!$F$31*12,Financiamiento!$E44))</f>
        <v>0</v>
      </c>
      <c r="U14" s="338">
        <f>-IF(Financiamiento!$F$31*12+$A13&lt;=pagoint!U$11,0,PMT(Financiamiento!$F$27/12,Financiamiento!$F$31*12,Financiamiento!$E44))</f>
        <v>0</v>
      </c>
      <c r="V14" s="338">
        <f>-IF(Financiamiento!$F$31*12+$A13&lt;=pagoint!V$11,0,PMT(Financiamiento!$F$27/12,Financiamiento!$F$31*12,Financiamiento!$E44))</f>
        <v>0</v>
      </c>
      <c r="W14" s="338">
        <f>-IF(Financiamiento!$F$31*12+$A13&lt;=pagoint!W$11,0,PMT(Financiamiento!$F$27/12,Financiamiento!$F$31*12,Financiamiento!$E44))</f>
        <v>0</v>
      </c>
      <c r="X14" s="338">
        <f>-IF(Financiamiento!$F$31*12+$A13&lt;=pagoint!X$11,0,PMT(Financiamiento!$F$27/12,Financiamiento!$F$31*12,Financiamiento!$E44))</f>
        <v>0</v>
      </c>
      <c r="Y14" s="338">
        <f>-IF(Financiamiento!$F$31*12+$A13&lt;=pagoint!Y$11,0,PMT(Financiamiento!$F$27/12,Financiamiento!$F$31*12,Financiamiento!$E44))</f>
        <v>0</v>
      </c>
      <c r="Z14" s="338">
        <f>-IF(Financiamiento!$F$31*12+$A13&lt;=pagoint!Z$11,0,PMT(Financiamiento!$F$27/12,Financiamiento!$F$31*12,Financiamiento!$E44))</f>
        <v>0</v>
      </c>
      <c r="AA14" s="338">
        <f>-IF(Financiamiento!$F$31*12+$A13&lt;=pagoint!AA$11,0,PMT(Financiamiento!$F$27/12,Financiamiento!$F$31*12,Financiamiento!$E44))</f>
        <v>0</v>
      </c>
      <c r="AB14" s="338">
        <f>-IF(Financiamiento!$F$31*12+$A13&lt;=pagoint!AB$11,0,PMT(Financiamiento!$F$27/12,Financiamiento!$F$31*12,Financiamiento!$E44))</f>
        <v>0</v>
      </c>
      <c r="AC14" s="338">
        <f>-IF(Financiamiento!$F$31*12+$A13&lt;=pagoint!AC$11,0,PMT(Financiamiento!$F$27/12,Financiamiento!$F$31*12,Financiamiento!$E44))</f>
        <v>0</v>
      </c>
      <c r="AD14" s="338">
        <f>-IF(Financiamiento!$F$31*12+$A13&lt;=pagoint!AD$11,0,PMT(Financiamiento!$F$27/12,Financiamiento!$F$31*12,Financiamiento!$E44))</f>
        <v>0</v>
      </c>
      <c r="AE14" s="338">
        <f>-IF(Financiamiento!$F$31*12+$A13&lt;=pagoint!AE$11,0,PMT(Financiamiento!$F$27/12,Financiamiento!$F$31*12,Financiamiento!$E44))</f>
        <v>0</v>
      </c>
      <c r="AF14" s="338">
        <f>-IF(Financiamiento!$F$31*12+$A13&lt;=pagoint!AF$11,0,PMT(Financiamiento!$F$27/12,Financiamiento!$F$31*12,Financiamiento!$E44))</f>
        <v>0</v>
      </c>
      <c r="AG14" s="338">
        <f>-IF(Financiamiento!$F$31*12+$A13&lt;=pagoint!AG$11,0,PMT(Financiamiento!$F$27/12,Financiamiento!$F$31*12,Financiamiento!$E44))</f>
        <v>0</v>
      </c>
      <c r="AH14" s="338">
        <f>-IF(Financiamiento!$F$31*12+$A13&lt;=pagoint!AH$11,0,PMT(Financiamiento!$F$27/12,Financiamiento!$F$31*12,Financiamiento!$E44))</f>
        <v>0</v>
      </c>
      <c r="AI14" s="338">
        <f>-IF(Financiamiento!$F$31*12+$A13&lt;=pagoint!AI$11,0,PMT(Financiamiento!$F$27/12,Financiamiento!$F$31*12,Financiamiento!$E44))</f>
        <v>0</v>
      </c>
      <c r="AJ14" s="338">
        <f>-IF(Financiamiento!$F$31*12+$A13&lt;=pagoint!AJ$11,0,PMT(Financiamiento!$F$27/12,Financiamiento!$F$31*12,Financiamiento!$E44))</f>
        <v>0</v>
      </c>
      <c r="AK14" s="338">
        <f>-IF(Financiamiento!$F$31*12+$A13&lt;=pagoint!AK$11,0,PMT(Financiamiento!$F$27/12,Financiamiento!$F$31*12,Financiamiento!$E44))</f>
        <v>0</v>
      </c>
      <c r="AL14" s="338">
        <f>-IF(Financiamiento!$F$31*12+$A13&lt;=pagoint!AL$11,0,PMT(Financiamiento!$F$27/12,Financiamiento!$F$31*12,Financiamiento!$E44))</f>
        <v>0</v>
      </c>
      <c r="AM14" s="338">
        <f>-IF(Financiamiento!$F$31*12+$A13&lt;=pagoint!AM$11,0,PMT(Financiamiento!$F$27/12,Financiamiento!$F$31*12,Financiamiento!$E44))</f>
        <v>0</v>
      </c>
      <c r="AN14" s="338">
        <f>-IF(Financiamiento!$F$31*12+$A13&lt;=pagoint!AN$11,0,PMT(Financiamiento!$F$27/12,Financiamiento!$F$31*12,Financiamiento!$E44))</f>
        <v>0</v>
      </c>
      <c r="AO14" s="338">
        <f>-IF(Financiamiento!$F$31*12+$A13&lt;=pagoint!AO$11,0,PMT(Financiamiento!$F$27/12,Financiamiento!$F$31*12,Financiamiento!$E44))</f>
        <v>0</v>
      </c>
      <c r="AP14" s="338">
        <f>-IF(Financiamiento!$F$31*12+$A13&lt;=pagoint!AP$11,0,PMT(Financiamiento!$F$27/12,Financiamiento!$F$31*12,Financiamiento!$E44))</f>
        <v>0</v>
      </c>
      <c r="AQ14" s="338">
        <f>-IF(Financiamiento!$F$31*12+$A13&lt;=pagoint!AQ$11,0,PMT(Financiamiento!$F$27/12,Financiamiento!$F$31*12,Financiamiento!$E44))</f>
        <v>0</v>
      </c>
      <c r="AR14" s="338">
        <f>-IF(Financiamiento!$F$31*12+$A13&lt;=pagoint!AR$11,0,PMT(Financiamiento!$F$27/12,Financiamiento!$F$31*12,Financiamiento!$E44))</f>
        <v>0</v>
      </c>
      <c r="AS14" s="338">
        <f>-IF(Financiamiento!$F$31*12+$A13&lt;=pagoint!AS$11,0,PMT(Financiamiento!$F$27/12,Financiamiento!$F$31*12,Financiamiento!$E44))</f>
        <v>0</v>
      </c>
      <c r="AT14" s="338">
        <f>-IF(Financiamiento!$F$31*12+$A13&lt;=pagoint!AT$11,0,PMT(Financiamiento!$F$27/12,Financiamiento!$F$31*12,Financiamiento!$E44))</f>
        <v>0</v>
      </c>
      <c r="AU14" s="338">
        <f>-IF(Financiamiento!$F$31*12+$A13&lt;=pagoint!AU$11,0,PMT(Financiamiento!$F$27/12,Financiamiento!$F$31*12,Financiamiento!$E44))</f>
        <v>0</v>
      </c>
      <c r="AV14" s="338">
        <f>-IF(Financiamiento!$F$31*12+$A13&lt;=pagoint!AV$11,0,PMT(Financiamiento!$F$27/12,Financiamiento!$F$31*12,Financiamiento!$E44))</f>
        <v>0</v>
      </c>
      <c r="AW14" s="338">
        <f>-IF(Financiamiento!$F$31*12+$A13&lt;=pagoint!AW$11,0,PMT(Financiamiento!$F$27/12,Financiamiento!$F$31*12,Financiamiento!$E44))</f>
        <v>0</v>
      </c>
      <c r="AX14" s="338">
        <f>-IF(Financiamiento!$F$31*12+$A13&lt;=pagoint!AX$11,0,PMT(Financiamiento!$F$27/12,Financiamiento!$F$31*12,Financiamiento!$E44))</f>
        <v>0</v>
      </c>
      <c r="AY14" s="338">
        <f>-IF(Financiamiento!$F$31*12+$A13&lt;=pagoint!AY$11,0,PMT(Financiamiento!$F$27/12,Financiamiento!$F$31*12,Financiamiento!$E44))</f>
        <v>0</v>
      </c>
      <c r="AZ14" s="338">
        <f>-IF(Financiamiento!$F$31*12+$A13&lt;=pagoint!AZ$11,0,PMT(Financiamiento!$F$27/12,Financiamiento!$F$31*12,Financiamiento!$E44))</f>
        <v>0</v>
      </c>
      <c r="BA14" s="338">
        <f>-IF(Financiamiento!$F$31*12+$A13&lt;=pagoint!BA$11,0,PMT(Financiamiento!$F$27/12,Financiamiento!$F$31*12,Financiamiento!$E44))</f>
        <v>0</v>
      </c>
      <c r="BB14" s="338">
        <f>-IF(Financiamiento!$F$31*12+$A13&lt;=pagoint!BB$11,0,PMT(Financiamiento!$F$27/12,Financiamiento!$F$31*12,Financiamiento!$E44))</f>
        <v>0</v>
      </c>
      <c r="BC14" s="338">
        <f>-IF(Financiamiento!$F$31*12+$A13&lt;=pagoint!BC$11,0,PMT(Financiamiento!$F$27/12,Financiamiento!$F$31*12,Financiamiento!$E44))</f>
        <v>0</v>
      </c>
      <c r="BD14" s="338">
        <f>-IF(Financiamiento!$F$31*12+$A13&lt;=pagoint!BD$11,0,PMT(Financiamiento!$F$27/12,Financiamiento!$F$31*12,Financiamiento!$E44))</f>
        <v>0</v>
      </c>
      <c r="BE14" s="338">
        <f>-IF(Financiamiento!$F$31*12+$A13&lt;=pagoint!BE$11,0,PMT(Financiamiento!$F$27/12,Financiamiento!$F$31*12,Financiamiento!$E44))</f>
        <v>0</v>
      </c>
      <c r="BF14" s="338">
        <f>-IF(Financiamiento!$F$31*12+$A13&lt;=pagoint!BF$11,0,PMT(Financiamiento!$F$27/12,Financiamiento!$F$31*12,Financiamiento!$E44))</f>
        <v>0</v>
      </c>
      <c r="BG14" s="338">
        <f>-IF(Financiamiento!$F$31*12+$A13&lt;=pagoint!BG$11,0,PMT(Financiamiento!$F$27/12,Financiamiento!$F$31*12,Financiamiento!$E44))</f>
        <v>0</v>
      </c>
      <c r="BH14" s="338">
        <f>-IF(Financiamiento!$F$31*12+$A13&lt;=pagoint!BH$11,0,PMT(Financiamiento!$F$27/12,Financiamiento!$F$31*12,Financiamiento!$E44))</f>
        <v>0</v>
      </c>
      <c r="BI14" s="338">
        <f>-IF(Financiamiento!$F$31*12+$A13&lt;=pagoint!BI$11,0,PMT(Financiamiento!$F$27/12,Financiamiento!$F$31*12,Financiamiento!$E44))</f>
        <v>0</v>
      </c>
      <c r="BJ14" s="338">
        <f>-IF(Financiamiento!$F$31*12+$A13&lt;=pagoint!BJ$11,0,PMT(Financiamiento!$F$27/12,Financiamiento!$F$31*12,Financiamiento!$E44))</f>
        <v>0</v>
      </c>
    </row>
    <row r="15" spans="1:62">
      <c r="A15" s="338">
        <v>3</v>
      </c>
      <c r="B15" s="337" t="s">
        <v>158</v>
      </c>
      <c r="E15" s="338">
        <f>-IF(Financiamiento!$F$31*12+$A14&lt;=pagoint!E$11,0,PMT(Financiamiento!$F$27/12,Financiamiento!$F$31*12,Financiamiento!$E45))</f>
        <v>0</v>
      </c>
      <c r="F15" s="338">
        <f>-IF(Financiamiento!$F$31*12+$A14&lt;=pagoint!F$11,0,PMT(Financiamiento!$F$27/12,Financiamiento!$F$31*12,Financiamiento!$E45))</f>
        <v>0</v>
      </c>
      <c r="G15" s="338">
        <f>-IF(Financiamiento!$F$31*12+$A14&lt;=pagoint!G$11,0,PMT(Financiamiento!$F$27/12,Financiamiento!$F$31*12,Financiamiento!$E45))</f>
        <v>0</v>
      </c>
      <c r="H15" s="338">
        <f>-IF(Financiamiento!$F$31*12+$A14&lt;=pagoint!H$11,0,PMT(Financiamiento!$F$27/12,Financiamiento!$F$31*12,Financiamiento!$E45))</f>
        <v>0</v>
      </c>
      <c r="I15" s="338">
        <f>-IF(Financiamiento!$F$31*12+$A14&lt;=pagoint!I$11,0,PMT(Financiamiento!$F$27/12,Financiamiento!$F$31*12,Financiamiento!$E45))</f>
        <v>0</v>
      </c>
      <c r="J15" s="338">
        <f>-IF(Financiamiento!$F$31*12+$A14&lt;=pagoint!J$11,0,PMT(Financiamiento!$F$27/12,Financiamiento!$F$31*12,Financiamiento!$E45))</f>
        <v>0</v>
      </c>
      <c r="K15" s="338">
        <f>-IF(Financiamiento!$F$31*12+$A14&lt;=pagoint!K$11,0,PMT(Financiamiento!$F$27/12,Financiamiento!$F$31*12,Financiamiento!$E45))</f>
        <v>0</v>
      </c>
      <c r="L15" s="338">
        <f>-IF(Financiamiento!$F$31*12+$A14&lt;=pagoint!L$11,0,PMT(Financiamiento!$F$27/12,Financiamiento!$F$31*12,Financiamiento!$E45))</f>
        <v>0</v>
      </c>
      <c r="M15" s="338">
        <f>-IF(Financiamiento!$F$31*12+$A14&lt;=pagoint!M$11,0,PMT(Financiamiento!$F$27/12,Financiamiento!$F$31*12,Financiamiento!$E45))</f>
        <v>0</v>
      </c>
      <c r="N15" s="338">
        <f>-IF(Financiamiento!$F$31*12+$A14&lt;=pagoint!N$11,0,PMT(Financiamiento!$F$27/12,Financiamiento!$F$31*12,Financiamiento!$E45))</f>
        <v>0</v>
      </c>
      <c r="O15" s="338">
        <f>-IF(Financiamiento!$F$31*12+$A14&lt;=pagoint!O$11,0,PMT(Financiamiento!$F$27/12,Financiamiento!$F$31*12,Financiamiento!$E45))</f>
        <v>0</v>
      </c>
      <c r="P15" s="338">
        <f>-IF(Financiamiento!$F$31*12+$A14&lt;=pagoint!P$11,0,PMT(Financiamiento!$F$27/12,Financiamiento!$F$31*12,Financiamiento!$E45))</f>
        <v>0</v>
      </c>
      <c r="Q15" s="338">
        <f>-IF(Financiamiento!$F$31*12+$A14&lt;=pagoint!Q$11,0,PMT(Financiamiento!$F$27/12,Financiamiento!$F$31*12,Financiamiento!$E45))</f>
        <v>0</v>
      </c>
      <c r="R15" s="338">
        <f>-IF(Financiamiento!$F$31*12+$A14&lt;=pagoint!R$11,0,PMT(Financiamiento!$F$27/12,Financiamiento!$F$31*12,Financiamiento!$E45))</f>
        <v>0</v>
      </c>
      <c r="S15" s="338">
        <f>-IF(Financiamiento!$F$31*12+$A14&lt;=pagoint!S$11,0,PMT(Financiamiento!$F$27/12,Financiamiento!$F$31*12,Financiamiento!$E45))</f>
        <v>0</v>
      </c>
      <c r="T15" s="338">
        <f>-IF(Financiamiento!$F$31*12+$A14&lt;=pagoint!T$11,0,PMT(Financiamiento!$F$27/12,Financiamiento!$F$31*12,Financiamiento!$E45))</f>
        <v>0</v>
      </c>
      <c r="U15" s="338">
        <f>-IF(Financiamiento!$F$31*12+$A14&lt;=pagoint!U$11,0,PMT(Financiamiento!$F$27/12,Financiamiento!$F$31*12,Financiamiento!$E45))</f>
        <v>0</v>
      </c>
      <c r="V15" s="338">
        <f>-IF(Financiamiento!$F$31*12+$A14&lt;=pagoint!V$11,0,PMT(Financiamiento!$F$27/12,Financiamiento!$F$31*12,Financiamiento!$E45))</f>
        <v>0</v>
      </c>
      <c r="W15" s="338">
        <f>-IF(Financiamiento!$F$31*12+$A14&lt;=pagoint!W$11,0,PMT(Financiamiento!$F$27/12,Financiamiento!$F$31*12,Financiamiento!$E45))</f>
        <v>0</v>
      </c>
      <c r="X15" s="338">
        <f>-IF(Financiamiento!$F$31*12+$A14&lt;=pagoint!X$11,0,PMT(Financiamiento!$F$27/12,Financiamiento!$F$31*12,Financiamiento!$E45))</f>
        <v>0</v>
      </c>
      <c r="Y15" s="338">
        <f>-IF(Financiamiento!$F$31*12+$A14&lt;=pagoint!Y$11,0,PMT(Financiamiento!$F$27/12,Financiamiento!$F$31*12,Financiamiento!$E45))</f>
        <v>0</v>
      </c>
      <c r="Z15" s="338">
        <f>-IF(Financiamiento!$F$31*12+$A14&lt;=pagoint!Z$11,0,PMT(Financiamiento!$F$27/12,Financiamiento!$F$31*12,Financiamiento!$E45))</f>
        <v>0</v>
      </c>
      <c r="AA15" s="338">
        <f>-IF(Financiamiento!$F$31*12+$A14&lt;=pagoint!AA$11,0,PMT(Financiamiento!$F$27/12,Financiamiento!$F$31*12,Financiamiento!$E45))</f>
        <v>0</v>
      </c>
      <c r="AB15" s="338">
        <f>-IF(Financiamiento!$F$31*12+$A14&lt;=pagoint!AB$11,0,PMT(Financiamiento!$F$27/12,Financiamiento!$F$31*12,Financiamiento!$E45))</f>
        <v>0</v>
      </c>
      <c r="AC15" s="338">
        <f>-IF(Financiamiento!$F$31*12+$A14&lt;=pagoint!AC$11,0,PMT(Financiamiento!$F$27/12,Financiamiento!$F$31*12,Financiamiento!$E45))</f>
        <v>0</v>
      </c>
      <c r="AD15" s="338">
        <f>-IF(Financiamiento!$F$31*12+$A14&lt;=pagoint!AD$11,0,PMT(Financiamiento!$F$27/12,Financiamiento!$F$31*12,Financiamiento!$E45))</f>
        <v>0</v>
      </c>
      <c r="AE15" s="338">
        <f>-IF(Financiamiento!$F$31*12+$A14&lt;=pagoint!AE$11,0,PMT(Financiamiento!$F$27/12,Financiamiento!$F$31*12,Financiamiento!$E45))</f>
        <v>0</v>
      </c>
      <c r="AF15" s="338">
        <f>-IF(Financiamiento!$F$31*12+$A14&lt;=pagoint!AF$11,0,PMT(Financiamiento!$F$27/12,Financiamiento!$F$31*12,Financiamiento!$E45))</f>
        <v>0</v>
      </c>
      <c r="AG15" s="338">
        <f>-IF(Financiamiento!$F$31*12+$A14&lt;=pagoint!AG$11,0,PMT(Financiamiento!$F$27/12,Financiamiento!$F$31*12,Financiamiento!$E45))</f>
        <v>0</v>
      </c>
      <c r="AH15" s="338">
        <f>-IF(Financiamiento!$F$31*12+$A14&lt;=pagoint!AH$11,0,PMT(Financiamiento!$F$27/12,Financiamiento!$F$31*12,Financiamiento!$E45))</f>
        <v>0</v>
      </c>
      <c r="AI15" s="338">
        <f>-IF(Financiamiento!$F$31*12+$A14&lt;=pagoint!AI$11,0,PMT(Financiamiento!$F$27/12,Financiamiento!$F$31*12,Financiamiento!$E45))</f>
        <v>0</v>
      </c>
      <c r="AJ15" s="338">
        <f>-IF(Financiamiento!$F$31*12+$A14&lt;=pagoint!AJ$11,0,PMT(Financiamiento!$F$27/12,Financiamiento!$F$31*12,Financiamiento!$E45))</f>
        <v>0</v>
      </c>
      <c r="AK15" s="338">
        <f>-IF(Financiamiento!$F$31*12+$A14&lt;=pagoint!AK$11,0,PMT(Financiamiento!$F$27/12,Financiamiento!$F$31*12,Financiamiento!$E45))</f>
        <v>0</v>
      </c>
      <c r="AL15" s="338">
        <f>-IF(Financiamiento!$F$31*12+$A14&lt;=pagoint!AL$11,0,PMT(Financiamiento!$F$27/12,Financiamiento!$F$31*12,Financiamiento!$E45))</f>
        <v>0</v>
      </c>
      <c r="AM15" s="338">
        <f>-IF(Financiamiento!$F$31*12+$A14&lt;=pagoint!AM$11,0,PMT(Financiamiento!$F$27/12,Financiamiento!$F$31*12,Financiamiento!$E45))</f>
        <v>0</v>
      </c>
      <c r="AN15" s="338">
        <f>-IF(Financiamiento!$F$31*12+$A14&lt;=pagoint!AN$11,0,PMT(Financiamiento!$F$27/12,Financiamiento!$F$31*12,Financiamiento!$E45))</f>
        <v>0</v>
      </c>
      <c r="AO15" s="338">
        <f>-IF(Financiamiento!$F$31*12+$A14&lt;=pagoint!AO$11,0,PMT(Financiamiento!$F$27/12,Financiamiento!$F$31*12,Financiamiento!$E45))</f>
        <v>0</v>
      </c>
      <c r="AP15" s="338">
        <f>-IF(Financiamiento!$F$31*12+$A14&lt;=pagoint!AP$11,0,PMT(Financiamiento!$F$27/12,Financiamiento!$F$31*12,Financiamiento!$E45))</f>
        <v>0</v>
      </c>
      <c r="AQ15" s="338">
        <f>-IF(Financiamiento!$F$31*12+$A14&lt;=pagoint!AQ$11,0,PMT(Financiamiento!$F$27/12,Financiamiento!$F$31*12,Financiamiento!$E45))</f>
        <v>0</v>
      </c>
      <c r="AR15" s="338">
        <f>-IF(Financiamiento!$F$31*12+$A14&lt;=pagoint!AR$11,0,PMT(Financiamiento!$F$27/12,Financiamiento!$F$31*12,Financiamiento!$E45))</f>
        <v>0</v>
      </c>
      <c r="AS15" s="338">
        <f>-IF(Financiamiento!$F$31*12+$A14&lt;=pagoint!AS$11,0,PMT(Financiamiento!$F$27/12,Financiamiento!$F$31*12,Financiamiento!$E45))</f>
        <v>0</v>
      </c>
      <c r="AT15" s="338">
        <f>-IF(Financiamiento!$F$31*12+$A14&lt;=pagoint!AT$11,0,PMT(Financiamiento!$F$27/12,Financiamiento!$F$31*12,Financiamiento!$E45))</f>
        <v>0</v>
      </c>
      <c r="AU15" s="338">
        <f>-IF(Financiamiento!$F$31*12+$A14&lt;=pagoint!AU$11,0,PMT(Financiamiento!$F$27/12,Financiamiento!$F$31*12,Financiamiento!$E45))</f>
        <v>0</v>
      </c>
      <c r="AV15" s="338">
        <f>-IF(Financiamiento!$F$31*12+$A14&lt;=pagoint!AV$11,0,PMT(Financiamiento!$F$27/12,Financiamiento!$F$31*12,Financiamiento!$E45))</f>
        <v>0</v>
      </c>
      <c r="AW15" s="338">
        <f>-IF(Financiamiento!$F$31*12+$A14&lt;=pagoint!AW$11,0,PMT(Financiamiento!$F$27/12,Financiamiento!$F$31*12,Financiamiento!$E45))</f>
        <v>0</v>
      </c>
      <c r="AX15" s="338">
        <f>-IF(Financiamiento!$F$31*12+$A14&lt;=pagoint!AX$11,0,PMT(Financiamiento!$F$27/12,Financiamiento!$F$31*12,Financiamiento!$E45))</f>
        <v>0</v>
      </c>
      <c r="AY15" s="338">
        <f>-IF(Financiamiento!$F$31*12+$A14&lt;=pagoint!AY$11,0,PMT(Financiamiento!$F$27/12,Financiamiento!$F$31*12,Financiamiento!$E45))</f>
        <v>0</v>
      </c>
      <c r="AZ15" s="338">
        <f>-IF(Financiamiento!$F$31*12+$A14&lt;=pagoint!AZ$11,0,PMT(Financiamiento!$F$27/12,Financiamiento!$F$31*12,Financiamiento!$E45))</f>
        <v>0</v>
      </c>
      <c r="BA15" s="338">
        <f>-IF(Financiamiento!$F$31*12+$A14&lt;=pagoint!BA$11,0,PMT(Financiamiento!$F$27/12,Financiamiento!$F$31*12,Financiamiento!$E45))</f>
        <v>0</v>
      </c>
      <c r="BB15" s="338">
        <f>-IF(Financiamiento!$F$31*12+$A14&lt;=pagoint!BB$11,0,PMT(Financiamiento!$F$27/12,Financiamiento!$F$31*12,Financiamiento!$E45))</f>
        <v>0</v>
      </c>
      <c r="BC15" s="338">
        <f>-IF(Financiamiento!$F$31*12+$A14&lt;=pagoint!BC$11,0,PMT(Financiamiento!$F$27/12,Financiamiento!$F$31*12,Financiamiento!$E45))</f>
        <v>0</v>
      </c>
      <c r="BD15" s="338">
        <f>-IF(Financiamiento!$F$31*12+$A14&lt;=pagoint!BD$11,0,PMT(Financiamiento!$F$27/12,Financiamiento!$F$31*12,Financiamiento!$E45))</f>
        <v>0</v>
      </c>
      <c r="BE15" s="338">
        <f>-IF(Financiamiento!$F$31*12+$A14&lt;=pagoint!BE$11,0,PMT(Financiamiento!$F$27/12,Financiamiento!$F$31*12,Financiamiento!$E45))</f>
        <v>0</v>
      </c>
      <c r="BF15" s="338">
        <f>-IF(Financiamiento!$F$31*12+$A14&lt;=pagoint!BF$11,0,PMT(Financiamiento!$F$27/12,Financiamiento!$F$31*12,Financiamiento!$E45))</f>
        <v>0</v>
      </c>
      <c r="BG15" s="338">
        <f>-IF(Financiamiento!$F$31*12+$A14&lt;=pagoint!BG$11,0,PMT(Financiamiento!$F$27/12,Financiamiento!$F$31*12,Financiamiento!$E45))</f>
        <v>0</v>
      </c>
      <c r="BH15" s="338">
        <f>-IF(Financiamiento!$F$31*12+$A14&lt;=pagoint!BH$11,0,PMT(Financiamiento!$F$27/12,Financiamiento!$F$31*12,Financiamiento!$E45))</f>
        <v>0</v>
      </c>
      <c r="BI15" s="338">
        <f>-IF(Financiamiento!$F$31*12+$A14&lt;=pagoint!BI$11,0,PMT(Financiamiento!$F$27/12,Financiamiento!$F$31*12,Financiamiento!$E45))</f>
        <v>0</v>
      </c>
      <c r="BJ15" s="338">
        <f>-IF(Financiamiento!$F$31*12+$A14&lt;=pagoint!BJ$11,0,PMT(Financiamiento!$F$27/12,Financiamiento!$F$31*12,Financiamiento!$E45))</f>
        <v>0</v>
      </c>
    </row>
    <row r="16" spans="1:62">
      <c r="A16" s="338">
        <v>4</v>
      </c>
      <c r="B16" s="337" t="s">
        <v>159</v>
      </c>
      <c r="F16" s="338">
        <f>-IF(Financiamiento!$F$31*12+$A15&lt;=pagoint!F$11,0,PMT(Financiamiento!$F$27/12,Financiamiento!$F$31*12,Financiamiento!$E46))</f>
        <v>0</v>
      </c>
      <c r="G16" s="338">
        <f>-IF(Financiamiento!$F$31*12+$A15&lt;=pagoint!G$11,0,PMT(Financiamiento!$F$27/12,Financiamiento!$F$31*12,Financiamiento!$E46))</f>
        <v>0</v>
      </c>
      <c r="H16" s="338">
        <f>-IF(Financiamiento!$F$31*12+$A15&lt;=pagoint!H$11,0,PMT(Financiamiento!$F$27/12,Financiamiento!$F$31*12,Financiamiento!$E46))</f>
        <v>0</v>
      </c>
      <c r="I16" s="338">
        <f>-IF(Financiamiento!$F$31*12+$A15&lt;=pagoint!I$11,0,PMT(Financiamiento!$F$27/12,Financiamiento!$F$31*12,Financiamiento!$E46))</f>
        <v>0</v>
      </c>
      <c r="J16" s="338">
        <f>-IF(Financiamiento!$F$31*12+$A15&lt;=pagoint!J$11,0,PMT(Financiamiento!$F$27/12,Financiamiento!$F$31*12,Financiamiento!$E46))</f>
        <v>0</v>
      </c>
      <c r="K16" s="338">
        <f>-IF(Financiamiento!$F$31*12+$A15&lt;=pagoint!K$11,0,PMT(Financiamiento!$F$27/12,Financiamiento!$F$31*12,Financiamiento!$E46))</f>
        <v>0</v>
      </c>
      <c r="L16" s="338">
        <f>-IF(Financiamiento!$F$31*12+$A15&lt;=pagoint!L$11,0,PMT(Financiamiento!$F$27/12,Financiamiento!$F$31*12,Financiamiento!$E46))</f>
        <v>0</v>
      </c>
      <c r="M16" s="338">
        <f>-IF(Financiamiento!$F$31*12+$A15&lt;=pagoint!M$11,0,PMT(Financiamiento!$F$27/12,Financiamiento!$F$31*12,Financiamiento!$E46))</f>
        <v>0</v>
      </c>
      <c r="N16" s="338">
        <f>-IF(Financiamiento!$F$31*12+$A15&lt;=pagoint!N$11,0,PMT(Financiamiento!$F$27/12,Financiamiento!$F$31*12,Financiamiento!$E46))</f>
        <v>0</v>
      </c>
      <c r="O16" s="338">
        <f>-IF(Financiamiento!$F$31*12+$A15&lt;=pagoint!O$11,0,PMT(Financiamiento!$F$27/12,Financiamiento!$F$31*12,Financiamiento!$E46))</f>
        <v>0</v>
      </c>
      <c r="P16" s="338">
        <f>-IF(Financiamiento!$F$31*12+$A15&lt;=pagoint!P$11,0,PMT(Financiamiento!$F$27/12,Financiamiento!$F$31*12,Financiamiento!$E46))</f>
        <v>0</v>
      </c>
      <c r="Q16" s="338">
        <f>-IF(Financiamiento!$F$31*12+$A15&lt;=pagoint!Q$11,0,PMT(Financiamiento!$F$27/12,Financiamiento!$F$31*12,Financiamiento!$E46))</f>
        <v>0</v>
      </c>
      <c r="R16" s="338">
        <f>-IF(Financiamiento!$F$31*12+$A15&lt;=pagoint!R$11,0,PMT(Financiamiento!$F$27/12,Financiamiento!$F$31*12,Financiamiento!$E46))</f>
        <v>0</v>
      </c>
      <c r="S16" s="338">
        <f>-IF(Financiamiento!$F$31*12+$A15&lt;=pagoint!S$11,0,PMT(Financiamiento!$F$27/12,Financiamiento!$F$31*12,Financiamiento!$E46))</f>
        <v>0</v>
      </c>
      <c r="T16" s="338">
        <f>-IF(Financiamiento!$F$31*12+$A15&lt;=pagoint!T$11,0,PMT(Financiamiento!$F$27/12,Financiamiento!$F$31*12,Financiamiento!$E46))</f>
        <v>0</v>
      </c>
      <c r="U16" s="338">
        <f>-IF(Financiamiento!$F$31*12+$A15&lt;=pagoint!U$11,0,PMT(Financiamiento!$F$27/12,Financiamiento!$F$31*12,Financiamiento!$E46))</f>
        <v>0</v>
      </c>
      <c r="V16" s="338">
        <f>-IF(Financiamiento!$F$31*12+$A15&lt;=pagoint!V$11,0,PMT(Financiamiento!$F$27/12,Financiamiento!$F$31*12,Financiamiento!$E46))</f>
        <v>0</v>
      </c>
      <c r="W16" s="338">
        <f>-IF(Financiamiento!$F$31*12+$A15&lt;=pagoint!W$11,0,PMT(Financiamiento!$F$27/12,Financiamiento!$F$31*12,Financiamiento!$E46))</f>
        <v>0</v>
      </c>
      <c r="X16" s="338">
        <f>-IF(Financiamiento!$F$31*12+$A15&lt;=pagoint!X$11,0,PMT(Financiamiento!$F$27/12,Financiamiento!$F$31*12,Financiamiento!$E46))</f>
        <v>0</v>
      </c>
      <c r="Y16" s="338">
        <f>-IF(Financiamiento!$F$31*12+$A15&lt;=pagoint!Y$11,0,PMT(Financiamiento!$F$27/12,Financiamiento!$F$31*12,Financiamiento!$E46))</f>
        <v>0</v>
      </c>
      <c r="Z16" s="338">
        <f>-IF(Financiamiento!$F$31*12+$A15&lt;=pagoint!Z$11,0,PMT(Financiamiento!$F$27/12,Financiamiento!$F$31*12,Financiamiento!$E46))</f>
        <v>0</v>
      </c>
      <c r="AA16" s="338">
        <f>-IF(Financiamiento!$F$31*12+$A15&lt;=pagoint!AA$11,0,PMT(Financiamiento!$F$27/12,Financiamiento!$F$31*12,Financiamiento!$E46))</f>
        <v>0</v>
      </c>
      <c r="AB16" s="338">
        <f>-IF(Financiamiento!$F$31*12+$A15&lt;=pagoint!AB$11,0,PMT(Financiamiento!$F$27/12,Financiamiento!$F$31*12,Financiamiento!$E46))</f>
        <v>0</v>
      </c>
      <c r="AC16" s="338">
        <f>-IF(Financiamiento!$F$31*12+$A15&lt;=pagoint!AC$11,0,PMT(Financiamiento!$F$27/12,Financiamiento!$F$31*12,Financiamiento!$E46))</f>
        <v>0</v>
      </c>
      <c r="AD16" s="338">
        <f>-IF(Financiamiento!$F$31*12+$A15&lt;=pagoint!AD$11,0,PMT(Financiamiento!$F$27/12,Financiamiento!$F$31*12,Financiamiento!$E46))</f>
        <v>0</v>
      </c>
      <c r="AE16" s="338">
        <f>-IF(Financiamiento!$F$31*12+$A15&lt;=pagoint!AE$11,0,PMT(Financiamiento!$F$27/12,Financiamiento!$F$31*12,Financiamiento!$E46))</f>
        <v>0</v>
      </c>
      <c r="AF16" s="338">
        <f>-IF(Financiamiento!$F$31*12+$A15&lt;=pagoint!AF$11,0,PMT(Financiamiento!$F$27/12,Financiamiento!$F$31*12,Financiamiento!$E46))</f>
        <v>0</v>
      </c>
      <c r="AG16" s="338">
        <f>-IF(Financiamiento!$F$31*12+$A15&lt;=pagoint!AG$11,0,PMT(Financiamiento!$F$27/12,Financiamiento!$F$31*12,Financiamiento!$E46))</f>
        <v>0</v>
      </c>
      <c r="AH16" s="338">
        <f>-IF(Financiamiento!$F$31*12+$A15&lt;=pagoint!AH$11,0,PMT(Financiamiento!$F$27/12,Financiamiento!$F$31*12,Financiamiento!$E46))</f>
        <v>0</v>
      </c>
      <c r="AI16" s="338">
        <f>-IF(Financiamiento!$F$31*12+$A15&lt;=pagoint!AI$11,0,PMT(Financiamiento!$F$27/12,Financiamiento!$F$31*12,Financiamiento!$E46))</f>
        <v>0</v>
      </c>
      <c r="AJ16" s="338">
        <f>-IF(Financiamiento!$F$31*12+$A15&lt;=pagoint!AJ$11,0,PMT(Financiamiento!$F$27/12,Financiamiento!$F$31*12,Financiamiento!$E46))</f>
        <v>0</v>
      </c>
      <c r="AK16" s="338">
        <f>-IF(Financiamiento!$F$31*12+$A15&lt;=pagoint!AK$11,0,PMT(Financiamiento!$F$27/12,Financiamiento!$F$31*12,Financiamiento!$E46))</f>
        <v>0</v>
      </c>
      <c r="AL16" s="338">
        <f>-IF(Financiamiento!$F$31*12+$A15&lt;=pagoint!AL$11,0,PMT(Financiamiento!$F$27/12,Financiamiento!$F$31*12,Financiamiento!$E46))</f>
        <v>0</v>
      </c>
      <c r="AM16" s="338">
        <f>-IF(Financiamiento!$F$31*12+$A15&lt;=pagoint!AM$11,0,PMT(Financiamiento!$F$27/12,Financiamiento!$F$31*12,Financiamiento!$E46))</f>
        <v>0</v>
      </c>
      <c r="AN16" s="338">
        <f>-IF(Financiamiento!$F$31*12+$A15&lt;=pagoint!AN$11,0,PMT(Financiamiento!$F$27/12,Financiamiento!$F$31*12,Financiamiento!$E46))</f>
        <v>0</v>
      </c>
      <c r="AO16" s="338">
        <f>-IF(Financiamiento!$F$31*12+$A15&lt;=pagoint!AO$11,0,PMT(Financiamiento!$F$27/12,Financiamiento!$F$31*12,Financiamiento!$E46))</f>
        <v>0</v>
      </c>
      <c r="AP16" s="338">
        <f>-IF(Financiamiento!$F$31*12+$A15&lt;=pagoint!AP$11,0,PMT(Financiamiento!$F$27/12,Financiamiento!$F$31*12,Financiamiento!$E46))</f>
        <v>0</v>
      </c>
      <c r="AQ16" s="338">
        <f>-IF(Financiamiento!$F$31*12+$A15&lt;=pagoint!AQ$11,0,PMT(Financiamiento!$F$27/12,Financiamiento!$F$31*12,Financiamiento!$E46))</f>
        <v>0</v>
      </c>
      <c r="AR16" s="338">
        <f>-IF(Financiamiento!$F$31*12+$A15&lt;=pagoint!AR$11,0,PMT(Financiamiento!$F$27/12,Financiamiento!$F$31*12,Financiamiento!$E46))</f>
        <v>0</v>
      </c>
      <c r="AS16" s="338">
        <f>-IF(Financiamiento!$F$31*12+$A15&lt;=pagoint!AS$11,0,PMT(Financiamiento!$F$27/12,Financiamiento!$F$31*12,Financiamiento!$E46))</f>
        <v>0</v>
      </c>
      <c r="AT16" s="338">
        <f>-IF(Financiamiento!$F$31*12+$A15&lt;=pagoint!AT$11,0,PMT(Financiamiento!$F$27/12,Financiamiento!$F$31*12,Financiamiento!$E46))</f>
        <v>0</v>
      </c>
      <c r="AU16" s="338">
        <f>-IF(Financiamiento!$F$31*12+$A15&lt;=pagoint!AU$11,0,PMT(Financiamiento!$F$27/12,Financiamiento!$F$31*12,Financiamiento!$E46))</f>
        <v>0</v>
      </c>
      <c r="AV16" s="338">
        <f>-IF(Financiamiento!$F$31*12+$A15&lt;=pagoint!AV$11,0,PMT(Financiamiento!$F$27/12,Financiamiento!$F$31*12,Financiamiento!$E46))</f>
        <v>0</v>
      </c>
      <c r="AW16" s="338">
        <f>-IF(Financiamiento!$F$31*12+$A15&lt;=pagoint!AW$11,0,PMT(Financiamiento!$F$27/12,Financiamiento!$F$31*12,Financiamiento!$E46))</f>
        <v>0</v>
      </c>
      <c r="AX16" s="338">
        <f>-IF(Financiamiento!$F$31*12+$A15&lt;=pagoint!AX$11,0,PMT(Financiamiento!$F$27/12,Financiamiento!$F$31*12,Financiamiento!$E46))</f>
        <v>0</v>
      </c>
      <c r="AY16" s="338">
        <f>-IF(Financiamiento!$F$31*12+$A15&lt;=pagoint!AY$11,0,PMT(Financiamiento!$F$27/12,Financiamiento!$F$31*12,Financiamiento!$E46))</f>
        <v>0</v>
      </c>
      <c r="AZ16" s="338">
        <f>-IF(Financiamiento!$F$31*12+$A15&lt;=pagoint!AZ$11,0,PMT(Financiamiento!$F$27/12,Financiamiento!$F$31*12,Financiamiento!$E46))</f>
        <v>0</v>
      </c>
      <c r="BA16" s="338">
        <f>-IF(Financiamiento!$F$31*12+$A15&lt;=pagoint!BA$11,0,PMT(Financiamiento!$F$27/12,Financiamiento!$F$31*12,Financiamiento!$E46))</f>
        <v>0</v>
      </c>
      <c r="BB16" s="338">
        <f>-IF(Financiamiento!$F$31*12+$A15&lt;=pagoint!BB$11,0,PMT(Financiamiento!$F$27/12,Financiamiento!$F$31*12,Financiamiento!$E46))</f>
        <v>0</v>
      </c>
      <c r="BC16" s="338">
        <f>-IF(Financiamiento!$F$31*12+$A15&lt;=pagoint!BC$11,0,PMT(Financiamiento!$F$27/12,Financiamiento!$F$31*12,Financiamiento!$E46))</f>
        <v>0</v>
      </c>
      <c r="BD16" s="338">
        <f>-IF(Financiamiento!$F$31*12+$A15&lt;=pagoint!BD$11,0,PMT(Financiamiento!$F$27/12,Financiamiento!$F$31*12,Financiamiento!$E46))</f>
        <v>0</v>
      </c>
      <c r="BE16" s="338">
        <f>-IF(Financiamiento!$F$31*12+$A15&lt;=pagoint!BE$11,0,PMT(Financiamiento!$F$27/12,Financiamiento!$F$31*12,Financiamiento!$E46))</f>
        <v>0</v>
      </c>
      <c r="BF16" s="338">
        <f>-IF(Financiamiento!$F$31*12+$A15&lt;=pagoint!BF$11,0,PMT(Financiamiento!$F$27/12,Financiamiento!$F$31*12,Financiamiento!$E46))</f>
        <v>0</v>
      </c>
      <c r="BG16" s="338">
        <f>-IF(Financiamiento!$F$31*12+$A15&lt;=pagoint!BG$11,0,PMT(Financiamiento!$F$27/12,Financiamiento!$F$31*12,Financiamiento!$E46))</f>
        <v>0</v>
      </c>
      <c r="BH16" s="338">
        <f>-IF(Financiamiento!$F$31*12+$A15&lt;=pagoint!BH$11,0,PMT(Financiamiento!$F$27/12,Financiamiento!$F$31*12,Financiamiento!$E46))</f>
        <v>0</v>
      </c>
      <c r="BI16" s="338">
        <f>-IF(Financiamiento!$F$31*12+$A15&lt;=pagoint!BI$11,0,PMT(Financiamiento!$F$27/12,Financiamiento!$F$31*12,Financiamiento!$E46))</f>
        <v>0</v>
      </c>
      <c r="BJ16" s="338">
        <f>-IF(Financiamiento!$F$31*12+$A15&lt;=pagoint!BJ$11,0,PMT(Financiamiento!$F$27/12,Financiamiento!$F$31*12,Financiamiento!$E46))</f>
        <v>0</v>
      </c>
    </row>
    <row r="17" spans="1:62">
      <c r="A17" s="338">
        <v>5</v>
      </c>
      <c r="B17" s="337" t="s">
        <v>160</v>
      </c>
      <c r="G17" s="338">
        <f>-IF(Financiamiento!$F$31*12+$A16&lt;=pagoint!G$11,0,PMT(Financiamiento!$F$27/12,Financiamiento!$F$31*12,Financiamiento!$E47))</f>
        <v>0</v>
      </c>
      <c r="H17" s="338">
        <f>-IF(Financiamiento!$F$31*12+$A16&lt;=pagoint!H$11,0,PMT(Financiamiento!$F$27/12,Financiamiento!$F$31*12,Financiamiento!$E47))</f>
        <v>0</v>
      </c>
      <c r="I17" s="338">
        <f>-IF(Financiamiento!$F$31*12+$A16&lt;=pagoint!I$11,0,PMT(Financiamiento!$F$27/12,Financiamiento!$F$31*12,Financiamiento!$E47))</f>
        <v>0</v>
      </c>
      <c r="J17" s="338">
        <f>-IF(Financiamiento!$F$31*12+$A16&lt;=pagoint!J$11,0,PMT(Financiamiento!$F$27/12,Financiamiento!$F$31*12,Financiamiento!$E47))</f>
        <v>0</v>
      </c>
      <c r="K17" s="338">
        <f>-IF(Financiamiento!$F$31*12+$A16&lt;=pagoint!K$11,0,PMT(Financiamiento!$F$27/12,Financiamiento!$F$31*12,Financiamiento!$E47))</f>
        <v>0</v>
      </c>
      <c r="L17" s="338">
        <f>-IF(Financiamiento!$F$31*12+$A16&lt;=pagoint!L$11,0,PMT(Financiamiento!$F$27/12,Financiamiento!$F$31*12,Financiamiento!$E47))</f>
        <v>0</v>
      </c>
      <c r="M17" s="338">
        <f>-IF(Financiamiento!$F$31*12+$A16&lt;=pagoint!M$11,0,PMT(Financiamiento!$F$27/12,Financiamiento!$F$31*12,Financiamiento!$E47))</f>
        <v>0</v>
      </c>
      <c r="N17" s="338">
        <f>-IF(Financiamiento!$F$31*12+$A16&lt;=pagoint!N$11,0,PMT(Financiamiento!$F$27/12,Financiamiento!$F$31*12,Financiamiento!$E47))</f>
        <v>0</v>
      </c>
      <c r="O17" s="338">
        <f>-IF(Financiamiento!$F$31*12+$A16&lt;=pagoint!O$11,0,PMT(Financiamiento!$F$27/12,Financiamiento!$F$31*12,Financiamiento!$E47))</f>
        <v>0</v>
      </c>
      <c r="P17" s="338">
        <f>-IF(Financiamiento!$F$31*12+$A16&lt;=pagoint!P$11,0,PMT(Financiamiento!$F$27/12,Financiamiento!$F$31*12,Financiamiento!$E47))</f>
        <v>0</v>
      </c>
      <c r="Q17" s="338">
        <f>-IF(Financiamiento!$F$31*12+$A16&lt;=pagoint!Q$11,0,PMT(Financiamiento!$F$27/12,Financiamiento!$F$31*12,Financiamiento!$E47))</f>
        <v>0</v>
      </c>
      <c r="R17" s="338">
        <f>-IF(Financiamiento!$F$31*12+$A16&lt;=pagoint!R$11,0,PMT(Financiamiento!$F$27/12,Financiamiento!$F$31*12,Financiamiento!$E47))</f>
        <v>0</v>
      </c>
      <c r="S17" s="338">
        <f>-IF(Financiamiento!$F$31*12+$A16&lt;=pagoint!S$11,0,PMT(Financiamiento!$F$27/12,Financiamiento!$F$31*12,Financiamiento!$E47))</f>
        <v>0</v>
      </c>
      <c r="T17" s="338">
        <f>-IF(Financiamiento!$F$31*12+$A16&lt;=pagoint!T$11,0,PMT(Financiamiento!$F$27/12,Financiamiento!$F$31*12,Financiamiento!$E47))</f>
        <v>0</v>
      </c>
      <c r="U17" s="338">
        <f>-IF(Financiamiento!$F$31*12+$A16&lt;=pagoint!U$11,0,PMT(Financiamiento!$F$27/12,Financiamiento!$F$31*12,Financiamiento!$E47))</f>
        <v>0</v>
      </c>
      <c r="V17" s="338">
        <f>-IF(Financiamiento!$F$31*12+$A16&lt;=pagoint!V$11,0,PMT(Financiamiento!$F$27/12,Financiamiento!$F$31*12,Financiamiento!$E47))</f>
        <v>0</v>
      </c>
      <c r="W17" s="338">
        <f>-IF(Financiamiento!$F$31*12+$A16&lt;=pagoint!W$11,0,PMT(Financiamiento!$F$27/12,Financiamiento!$F$31*12,Financiamiento!$E47))</f>
        <v>0</v>
      </c>
      <c r="X17" s="338">
        <f>-IF(Financiamiento!$F$31*12+$A16&lt;=pagoint!X$11,0,PMT(Financiamiento!$F$27/12,Financiamiento!$F$31*12,Financiamiento!$E47))</f>
        <v>0</v>
      </c>
      <c r="Y17" s="338">
        <f>-IF(Financiamiento!$F$31*12+$A16&lt;=pagoint!Y$11,0,PMT(Financiamiento!$F$27/12,Financiamiento!$F$31*12,Financiamiento!$E47))</f>
        <v>0</v>
      </c>
      <c r="Z17" s="338">
        <f>-IF(Financiamiento!$F$31*12+$A16&lt;=pagoint!Z$11,0,PMT(Financiamiento!$F$27/12,Financiamiento!$F$31*12,Financiamiento!$E47))</f>
        <v>0</v>
      </c>
      <c r="AA17" s="338">
        <f>-IF(Financiamiento!$F$31*12+$A16&lt;=pagoint!AA$11,0,PMT(Financiamiento!$F$27/12,Financiamiento!$F$31*12,Financiamiento!$E47))</f>
        <v>0</v>
      </c>
      <c r="AB17" s="338">
        <f>-IF(Financiamiento!$F$31*12+$A16&lt;=pagoint!AB$11,0,PMT(Financiamiento!$F$27/12,Financiamiento!$F$31*12,Financiamiento!$E47))</f>
        <v>0</v>
      </c>
      <c r="AC17" s="338">
        <f>-IF(Financiamiento!$F$31*12+$A16&lt;=pagoint!AC$11,0,PMT(Financiamiento!$F$27/12,Financiamiento!$F$31*12,Financiamiento!$E47))</f>
        <v>0</v>
      </c>
      <c r="AD17" s="338">
        <f>-IF(Financiamiento!$F$31*12+$A16&lt;=pagoint!AD$11,0,PMT(Financiamiento!$F$27/12,Financiamiento!$F$31*12,Financiamiento!$E47))</f>
        <v>0</v>
      </c>
      <c r="AE17" s="338">
        <f>-IF(Financiamiento!$F$31*12+$A16&lt;=pagoint!AE$11,0,PMT(Financiamiento!$F$27/12,Financiamiento!$F$31*12,Financiamiento!$E47))</f>
        <v>0</v>
      </c>
      <c r="AF17" s="338">
        <f>-IF(Financiamiento!$F$31*12+$A16&lt;=pagoint!AF$11,0,PMT(Financiamiento!$F$27/12,Financiamiento!$F$31*12,Financiamiento!$E47))</f>
        <v>0</v>
      </c>
      <c r="AG17" s="338">
        <f>-IF(Financiamiento!$F$31*12+$A16&lt;=pagoint!AG$11,0,PMT(Financiamiento!$F$27/12,Financiamiento!$F$31*12,Financiamiento!$E47))</f>
        <v>0</v>
      </c>
      <c r="AH17" s="338">
        <f>-IF(Financiamiento!$F$31*12+$A16&lt;=pagoint!AH$11,0,PMT(Financiamiento!$F$27/12,Financiamiento!$F$31*12,Financiamiento!$E47))</f>
        <v>0</v>
      </c>
      <c r="AI17" s="338">
        <f>-IF(Financiamiento!$F$31*12+$A16&lt;=pagoint!AI$11,0,PMT(Financiamiento!$F$27/12,Financiamiento!$F$31*12,Financiamiento!$E47))</f>
        <v>0</v>
      </c>
      <c r="AJ17" s="338">
        <f>-IF(Financiamiento!$F$31*12+$A16&lt;=pagoint!AJ$11,0,PMT(Financiamiento!$F$27/12,Financiamiento!$F$31*12,Financiamiento!$E47))</f>
        <v>0</v>
      </c>
      <c r="AK17" s="338">
        <f>-IF(Financiamiento!$F$31*12+$A16&lt;=pagoint!AK$11,0,PMT(Financiamiento!$F$27/12,Financiamiento!$F$31*12,Financiamiento!$E47))</f>
        <v>0</v>
      </c>
      <c r="AL17" s="338">
        <f>-IF(Financiamiento!$F$31*12+$A16&lt;=pagoint!AL$11,0,PMT(Financiamiento!$F$27/12,Financiamiento!$F$31*12,Financiamiento!$E47))</f>
        <v>0</v>
      </c>
      <c r="AM17" s="338">
        <f>-IF(Financiamiento!$F$31*12+$A16&lt;=pagoint!AM$11,0,PMT(Financiamiento!$F$27/12,Financiamiento!$F$31*12,Financiamiento!$E47))</f>
        <v>0</v>
      </c>
      <c r="AN17" s="338">
        <f>-IF(Financiamiento!$F$31*12+$A16&lt;=pagoint!AN$11,0,PMT(Financiamiento!$F$27/12,Financiamiento!$F$31*12,Financiamiento!$E47))</f>
        <v>0</v>
      </c>
      <c r="AO17" s="338">
        <f>-IF(Financiamiento!$F$31*12+$A16&lt;=pagoint!AO$11,0,PMT(Financiamiento!$F$27/12,Financiamiento!$F$31*12,Financiamiento!$E47))</f>
        <v>0</v>
      </c>
      <c r="AP17" s="338">
        <f>-IF(Financiamiento!$F$31*12+$A16&lt;=pagoint!AP$11,0,PMT(Financiamiento!$F$27/12,Financiamiento!$F$31*12,Financiamiento!$E47))</f>
        <v>0</v>
      </c>
      <c r="AQ17" s="338">
        <f>-IF(Financiamiento!$F$31*12+$A16&lt;=pagoint!AQ$11,0,PMT(Financiamiento!$F$27/12,Financiamiento!$F$31*12,Financiamiento!$E47))</f>
        <v>0</v>
      </c>
      <c r="AR17" s="338">
        <f>-IF(Financiamiento!$F$31*12+$A16&lt;=pagoint!AR$11,0,PMT(Financiamiento!$F$27/12,Financiamiento!$F$31*12,Financiamiento!$E47))</f>
        <v>0</v>
      </c>
      <c r="AS17" s="338">
        <f>-IF(Financiamiento!$F$31*12+$A16&lt;=pagoint!AS$11,0,PMT(Financiamiento!$F$27/12,Financiamiento!$F$31*12,Financiamiento!$E47))</f>
        <v>0</v>
      </c>
      <c r="AT17" s="338">
        <f>-IF(Financiamiento!$F$31*12+$A16&lt;=pagoint!AT$11,0,PMT(Financiamiento!$F$27/12,Financiamiento!$F$31*12,Financiamiento!$E47))</f>
        <v>0</v>
      </c>
      <c r="AU17" s="338">
        <f>-IF(Financiamiento!$F$31*12+$A16&lt;=pagoint!AU$11,0,PMT(Financiamiento!$F$27/12,Financiamiento!$F$31*12,Financiamiento!$E47))</f>
        <v>0</v>
      </c>
      <c r="AV17" s="338">
        <f>-IF(Financiamiento!$F$31*12+$A16&lt;=pagoint!AV$11,0,PMT(Financiamiento!$F$27/12,Financiamiento!$F$31*12,Financiamiento!$E47))</f>
        <v>0</v>
      </c>
      <c r="AW17" s="338">
        <f>-IF(Financiamiento!$F$31*12+$A16&lt;=pagoint!AW$11,0,PMT(Financiamiento!$F$27/12,Financiamiento!$F$31*12,Financiamiento!$E47))</f>
        <v>0</v>
      </c>
      <c r="AX17" s="338">
        <f>-IF(Financiamiento!$F$31*12+$A16&lt;=pagoint!AX$11,0,PMT(Financiamiento!$F$27/12,Financiamiento!$F$31*12,Financiamiento!$E47))</f>
        <v>0</v>
      </c>
      <c r="AY17" s="338">
        <f>-IF(Financiamiento!$F$31*12+$A16&lt;=pagoint!AY$11,0,PMT(Financiamiento!$F$27/12,Financiamiento!$F$31*12,Financiamiento!$E47))</f>
        <v>0</v>
      </c>
      <c r="AZ17" s="338">
        <f>-IF(Financiamiento!$F$31*12+$A16&lt;=pagoint!AZ$11,0,PMT(Financiamiento!$F$27/12,Financiamiento!$F$31*12,Financiamiento!$E47))</f>
        <v>0</v>
      </c>
      <c r="BA17" s="338">
        <f>-IF(Financiamiento!$F$31*12+$A16&lt;=pagoint!BA$11,0,PMT(Financiamiento!$F$27/12,Financiamiento!$F$31*12,Financiamiento!$E47))</f>
        <v>0</v>
      </c>
      <c r="BB17" s="338">
        <f>-IF(Financiamiento!$F$31*12+$A16&lt;=pagoint!BB$11,0,PMT(Financiamiento!$F$27/12,Financiamiento!$F$31*12,Financiamiento!$E47))</f>
        <v>0</v>
      </c>
      <c r="BC17" s="338">
        <f>-IF(Financiamiento!$F$31*12+$A16&lt;=pagoint!BC$11,0,PMT(Financiamiento!$F$27/12,Financiamiento!$F$31*12,Financiamiento!$E47))</f>
        <v>0</v>
      </c>
      <c r="BD17" s="338">
        <f>-IF(Financiamiento!$F$31*12+$A16&lt;=pagoint!BD$11,0,PMT(Financiamiento!$F$27/12,Financiamiento!$F$31*12,Financiamiento!$E47))</f>
        <v>0</v>
      </c>
      <c r="BE17" s="338">
        <f>-IF(Financiamiento!$F$31*12+$A16&lt;=pagoint!BE$11,0,PMT(Financiamiento!$F$27/12,Financiamiento!$F$31*12,Financiamiento!$E47))</f>
        <v>0</v>
      </c>
      <c r="BF17" s="338">
        <f>-IF(Financiamiento!$F$31*12+$A16&lt;=pagoint!BF$11,0,PMT(Financiamiento!$F$27/12,Financiamiento!$F$31*12,Financiamiento!$E47))</f>
        <v>0</v>
      </c>
      <c r="BG17" s="338">
        <f>-IF(Financiamiento!$F$31*12+$A16&lt;=pagoint!BG$11,0,PMT(Financiamiento!$F$27/12,Financiamiento!$F$31*12,Financiamiento!$E47))</f>
        <v>0</v>
      </c>
      <c r="BH17" s="338">
        <f>-IF(Financiamiento!$F$31*12+$A16&lt;=pagoint!BH$11,0,PMT(Financiamiento!$F$27/12,Financiamiento!$F$31*12,Financiamiento!$E47))</f>
        <v>0</v>
      </c>
      <c r="BI17" s="338">
        <f>-IF(Financiamiento!$F$31*12+$A16&lt;=pagoint!BI$11,0,PMT(Financiamiento!$F$27/12,Financiamiento!$F$31*12,Financiamiento!$E47))</f>
        <v>0</v>
      </c>
      <c r="BJ17" s="338">
        <f>-IF(Financiamiento!$F$31*12+$A16&lt;=pagoint!BJ$11,0,PMT(Financiamiento!$F$27/12,Financiamiento!$F$31*12,Financiamiento!$E47))</f>
        <v>0</v>
      </c>
    </row>
    <row r="18" spans="1:62">
      <c r="A18" s="338">
        <v>6</v>
      </c>
      <c r="B18" s="337" t="s">
        <v>161</v>
      </c>
      <c r="H18" s="338">
        <f>-IF(Financiamiento!$F$31*12+$A17&lt;=pagoint!H$11,0,PMT(Financiamiento!$F$27/12,Financiamiento!$F$31*12,Financiamiento!$E48))</f>
        <v>0</v>
      </c>
      <c r="I18" s="338">
        <f>-IF(Financiamiento!$F$31*12+$A17&lt;=pagoint!I$11,0,PMT(Financiamiento!$F$27/12,Financiamiento!$F$31*12,Financiamiento!$E48))</f>
        <v>0</v>
      </c>
      <c r="J18" s="338">
        <f>-IF(Financiamiento!$F$31*12+$A17&lt;=pagoint!J$11,0,PMT(Financiamiento!$F$27/12,Financiamiento!$F$31*12,Financiamiento!$E48))</f>
        <v>0</v>
      </c>
      <c r="K18" s="338">
        <f>-IF(Financiamiento!$F$31*12+$A17&lt;=pagoint!K$11,0,PMT(Financiamiento!$F$27/12,Financiamiento!$F$31*12,Financiamiento!$E48))</f>
        <v>0</v>
      </c>
      <c r="L18" s="338">
        <f>-IF(Financiamiento!$F$31*12+$A17&lt;=pagoint!L$11,0,PMT(Financiamiento!$F$27/12,Financiamiento!$F$31*12,Financiamiento!$E48))</f>
        <v>0</v>
      </c>
      <c r="M18" s="338">
        <f>-IF(Financiamiento!$F$31*12+$A17&lt;=pagoint!M$11,0,PMT(Financiamiento!$F$27/12,Financiamiento!$F$31*12,Financiamiento!$E48))</f>
        <v>0</v>
      </c>
      <c r="N18" s="338">
        <f>-IF(Financiamiento!$F$31*12+$A17&lt;=pagoint!N$11,0,PMT(Financiamiento!$F$27/12,Financiamiento!$F$31*12,Financiamiento!$E48))</f>
        <v>0</v>
      </c>
      <c r="O18" s="338">
        <f>-IF(Financiamiento!$F$31*12+$A17&lt;=pagoint!O$11,0,PMT(Financiamiento!$F$27/12,Financiamiento!$F$31*12,Financiamiento!$E48))</f>
        <v>0</v>
      </c>
      <c r="P18" s="338">
        <f>-IF(Financiamiento!$F$31*12+$A17&lt;=pagoint!P$11,0,PMT(Financiamiento!$F$27/12,Financiamiento!$F$31*12,Financiamiento!$E48))</f>
        <v>0</v>
      </c>
      <c r="Q18" s="338">
        <f>-IF(Financiamiento!$F$31*12+$A17&lt;=pagoint!Q$11,0,PMT(Financiamiento!$F$27/12,Financiamiento!$F$31*12,Financiamiento!$E48))</f>
        <v>0</v>
      </c>
      <c r="R18" s="338">
        <f>-IF(Financiamiento!$F$31*12+$A17&lt;=pagoint!R$11,0,PMT(Financiamiento!$F$27/12,Financiamiento!$F$31*12,Financiamiento!$E48))</f>
        <v>0</v>
      </c>
      <c r="S18" s="338">
        <f>-IF(Financiamiento!$F$31*12+$A17&lt;=pagoint!S$11,0,PMT(Financiamiento!$F$27/12,Financiamiento!$F$31*12,Financiamiento!$E48))</f>
        <v>0</v>
      </c>
      <c r="T18" s="338">
        <f>-IF(Financiamiento!$F$31*12+$A17&lt;=pagoint!T$11,0,PMT(Financiamiento!$F$27/12,Financiamiento!$F$31*12,Financiamiento!$E48))</f>
        <v>0</v>
      </c>
      <c r="U18" s="338">
        <f>-IF(Financiamiento!$F$31*12+$A17&lt;=pagoint!U$11,0,PMT(Financiamiento!$F$27/12,Financiamiento!$F$31*12,Financiamiento!$E48))</f>
        <v>0</v>
      </c>
      <c r="V18" s="338">
        <f>-IF(Financiamiento!$F$31*12+$A17&lt;=pagoint!V$11,0,PMT(Financiamiento!$F$27/12,Financiamiento!$F$31*12,Financiamiento!$E48))</f>
        <v>0</v>
      </c>
      <c r="W18" s="338">
        <f>-IF(Financiamiento!$F$31*12+$A17&lt;=pagoint!W$11,0,PMT(Financiamiento!$F$27/12,Financiamiento!$F$31*12,Financiamiento!$E48))</f>
        <v>0</v>
      </c>
      <c r="X18" s="338">
        <f>-IF(Financiamiento!$F$31*12+$A17&lt;=pagoint!X$11,0,PMT(Financiamiento!$F$27/12,Financiamiento!$F$31*12,Financiamiento!$E48))</f>
        <v>0</v>
      </c>
      <c r="Y18" s="338">
        <f>-IF(Financiamiento!$F$31*12+$A17&lt;=pagoint!Y$11,0,PMT(Financiamiento!$F$27/12,Financiamiento!$F$31*12,Financiamiento!$E48))</f>
        <v>0</v>
      </c>
      <c r="Z18" s="338">
        <f>-IF(Financiamiento!$F$31*12+$A17&lt;=pagoint!Z$11,0,PMT(Financiamiento!$F$27/12,Financiamiento!$F$31*12,Financiamiento!$E48))</f>
        <v>0</v>
      </c>
      <c r="AA18" s="338">
        <f>-IF(Financiamiento!$F$31*12+$A17&lt;=pagoint!AA$11,0,PMT(Financiamiento!$F$27/12,Financiamiento!$F$31*12,Financiamiento!$E48))</f>
        <v>0</v>
      </c>
      <c r="AB18" s="338">
        <f>-IF(Financiamiento!$F$31*12+$A17&lt;=pagoint!AB$11,0,PMT(Financiamiento!$F$27/12,Financiamiento!$F$31*12,Financiamiento!$E48))</f>
        <v>0</v>
      </c>
      <c r="AC18" s="338">
        <f>-IF(Financiamiento!$F$31*12+$A17&lt;=pagoint!AC$11,0,PMT(Financiamiento!$F$27/12,Financiamiento!$F$31*12,Financiamiento!$E48))</f>
        <v>0</v>
      </c>
      <c r="AD18" s="338">
        <f>-IF(Financiamiento!$F$31*12+$A17&lt;=pagoint!AD$11,0,PMT(Financiamiento!$F$27/12,Financiamiento!$F$31*12,Financiamiento!$E48))</f>
        <v>0</v>
      </c>
      <c r="AE18" s="338">
        <f>-IF(Financiamiento!$F$31*12+$A17&lt;=pagoint!AE$11,0,PMT(Financiamiento!$F$27/12,Financiamiento!$F$31*12,Financiamiento!$E48))</f>
        <v>0</v>
      </c>
      <c r="AF18" s="338">
        <f>-IF(Financiamiento!$F$31*12+$A17&lt;=pagoint!AF$11,0,PMT(Financiamiento!$F$27/12,Financiamiento!$F$31*12,Financiamiento!$E48))</f>
        <v>0</v>
      </c>
      <c r="AG18" s="338">
        <f>-IF(Financiamiento!$F$31*12+$A17&lt;=pagoint!AG$11,0,PMT(Financiamiento!$F$27/12,Financiamiento!$F$31*12,Financiamiento!$E48))</f>
        <v>0</v>
      </c>
      <c r="AH18" s="338">
        <f>-IF(Financiamiento!$F$31*12+$A17&lt;=pagoint!AH$11,0,PMT(Financiamiento!$F$27/12,Financiamiento!$F$31*12,Financiamiento!$E48))</f>
        <v>0</v>
      </c>
      <c r="AI18" s="338">
        <f>-IF(Financiamiento!$F$31*12+$A17&lt;=pagoint!AI$11,0,PMT(Financiamiento!$F$27/12,Financiamiento!$F$31*12,Financiamiento!$E48))</f>
        <v>0</v>
      </c>
      <c r="AJ18" s="338">
        <f>-IF(Financiamiento!$F$31*12+$A17&lt;=pagoint!AJ$11,0,PMT(Financiamiento!$F$27/12,Financiamiento!$F$31*12,Financiamiento!$E48))</f>
        <v>0</v>
      </c>
      <c r="AK18" s="338">
        <f>-IF(Financiamiento!$F$31*12+$A17&lt;=pagoint!AK$11,0,PMT(Financiamiento!$F$27/12,Financiamiento!$F$31*12,Financiamiento!$E48))</f>
        <v>0</v>
      </c>
      <c r="AL18" s="338">
        <f>-IF(Financiamiento!$F$31*12+$A17&lt;=pagoint!AL$11,0,PMT(Financiamiento!$F$27/12,Financiamiento!$F$31*12,Financiamiento!$E48))</f>
        <v>0</v>
      </c>
      <c r="AM18" s="338">
        <f>-IF(Financiamiento!$F$31*12+$A17&lt;=pagoint!AM$11,0,PMT(Financiamiento!$F$27/12,Financiamiento!$F$31*12,Financiamiento!$E48))</f>
        <v>0</v>
      </c>
      <c r="AN18" s="338">
        <f>-IF(Financiamiento!$F$31*12+$A17&lt;=pagoint!AN$11,0,PMT(Financiamiento!$F$27/12,Financiamiento!$F$31*12,Financiamiento!$E48))</f>
        <v>0</v>
      </c>
      <c r="AO18" s="338">
        <f>-IF(Financiamiento!$F$31*12+$A17&lt;=pagoint!AO$11,0,PMT(Financiamiento!$F$27/12,Financiamiento!$F$31*12,Financiamiento!$E48))</f>
        <v>0</v>
      </c>
      <c r="AP18" s="338">
        <f>-IF(Financiamiento!$F$31*12+$A17&lt;=pagoint!AP$11,0,PMT(Financiamiento!$F$27/12,Financiamiento!$F$31*12,Financiamiento!$E48))</f>
        <v>0</v>
      </c>
      <c r="AQ18" s="338">
        <f>-IF(Financiamiento!$F$31*12+$A17&lt;=pagoint!AQ$11,0,PMT(Financiamiento!$F$27/12,Financiamiento!$F$31*12,Financiamiento!$E48))</f>
        <v>0</v>
      </c>
      <c r="AR18" s="338">
        <f>-IF(Financiamiento!$F$31*12+$A17&lt;=pagoint!AR$11,0,PMT(Financiamiento!$F$27/12,Financiamiento!$F$31*12,Financiamiento!$E48))</f>
        <v>0</v>
      </c>
      <c r="AS18" s="338">
        <f>-IF(Financiamiento!$F$31*12+$A17&lt;=pagoint!AS$11,0,PMT(Financiamiento!$F$27/12,Financiamiento!$F$31*12,Financiamiento!$E48))</f>
        <v>0</v>
      </c>
      <c r="AT18" s="338">
        <f>-IF(Financiamiento!$F$31*12+$A17&lt;=pagoint!AT$11,0,PMT(Financiamiento!$F$27/12,Financiamiento!$F$31*12,Financiamiento!$E48))</f>
        <v>0</v>
      </c>
      <c r="AU18" s="338">
        <f>-IF(Financiamiento!$F$31*12+$A17&lt;=pagoint!AU$11,0,PMT(Financiamiento!$F$27/12,Financiamiento!$F$31*12,Financiamiento!$E48))</f>
        <v>0</v>
      </c>
      <c r="AV18" s="338">
        <f>-IF(Financiamiento!$F$31*12+$A17&lt;=pagoint!AV$11,0,PMT(Financiamiento!$F$27/12,Financiamiento!$F$31*12,Financiamiento!$E48))</f>
        <v>0</v>
      </c>
      <c r="AW18" s="338">
        <f>-IF(Financiamiento!$F$31*12+$A17&lt;=pagoint!AW$11,0,PMT(Financiamiento!$F$27/12,Financiamiento!$F$31*12,Financiamiento!$E48))</f>
        <v>0</v>
      </c>
      <c r="AX18" s="338">
        <f>-IF(Financiamiento!$F$31*12+$A17&lt;=pagoint!AX$11,0,PMT(Financiamiento!$F$27/12,Financiamiento!$F$31*12,Financiamiento!$E48))</f>
        <v>0</v>
      </c>
      <c r="AY18" s="338">
        <f>-IF(Financiamiento!$F$31*12+$A17&lt;=pagoint!AY$11,0,PMT(Financiamiento!$F$27/12,Financiamiento!$F$31*12,Financiamiento!$E48))</f>
        <v>0</v>
      </c>
      <c r="AZ18" s="338">
        <f>-IF(Financiamiento!$F$31*12+$A17&lt;=pagoint!AZ$11,0,PMT(Financiamiento!$F$27/12,Financiamiento!$F$31*12,Financiamiento!$E48))</f>
        <v>0</v>
      </c>
      <c r="BA18" s="338">
        <f>-IF(Financiamiento!$F$31*12+$A17&lt;=pagoint!BA$11,0,PMT(Financiamiento!$F$27/12,Financiamiento!$F$31*12,Financiamiento!$E48))</f>
        <v>0</v>
      </c>
      <c r="BB18" s="338">
        <f>-IF(Financiamiento!$F$31*12+$A17&lt;=pagoint!BB$11,0,PMT(Financiamiento!$F$27/12,Financiamiento!$F$31*12,Financiamiento!$E48))</f>
        <v>0</v>
      </c>
      <c r="BC18" s="338">
        <f>-IF(Financiamiento!$F$31*12+$A17&lt;=pagoint!BC$11,0,PMT(Financiamiento!$F$27/12,Financiamiento!$F$31*12,Financiamiento!$E48))</f>
        <v>0</v>
      </c>
      <c r="BD18" s="338">
        <f>-IF(Financiamiento!$F$31*12+$A17&lt;=pagoint!BD$11,0,PMT(Financiamiento!$F$27/12,Financiamiento!$F$31*12,Financiamiento!$E48))</f>
        <v>0</v>
      </c>
      <c r="BE18" s="338">
        <f>-IF(Financiamiento!$F$31*12+$A17&lt;=pagoint!BE$11,0,PMT(Financiamiento!$F$27/12,Financiamiento!$F$31*12,Financiamiento!$E48))</f>
        <v>0</v>
      </c>
      <c r="BF18" s="338">
        <f>-IF(Financiamiento!$F$31*12+$A17&lt;=pagoint!BF$11,0,PMT(Financiamiento!$F$27/12,Financiamiento!$F$31*12,Financiamiento!$E48))</f>
        <v>0</v>
      </c>
      <c r="BG18" s="338">
        <f>-IF(Financiamiento!$F$31*12+$A17&lt;=pagoint!BG$11,0,PMT(Financiamiento!$F$27/12,Financiamiento!$F$31*12,Financiamiento!$E48))</f>
        <v>0</v>
      </c>
      <c r="BH18" s="338">
        <f>-IF(Financiamiento!$F$31*12+$A17&lt;=pagoint!BH$11,0,PMT(Financiamiento!$F$27/12,Financiamiento!$F$31*12,Financiamiento!$E48))</f>
        <v>0</v>
      </c>
      <c r="BI18" s="338">
        <f>-IF(Financiamiento!$F$31*12+$A17&lt;=pagoint!BI$11,0,PMT(Financiamiento!$F$27/12,Financiamiento!$F$31*12,Financiamiento!$E48))</f>
        <v>0</v>
      </c>
      <c r="BJ18" s="338">
        <f>-IF(Financiamiento!$F$31*12+$A17&lt;=pagoint!BJ$11,0,PMT(Financiamiento!$F$27/12,Financiamiento!$F$31*12,Financiamiento!$E48))</f>
        <v>0</v>
      </c>
    </row>
    <row r="19" spans="1:62">
      <c r="A19" s="338">
        <v>7</v>
      </c>
      <c r="B19" s="337" t="s">
        <v>162</v>
      </c>
      <c r="I19" s="338">
        <f>-IF(Financiamiento!$F$31*12+$A18&lt;=pagoint!I$11,0,PMT(Financiamiento!$F$27/12,Financiamiento!$F$31*12,Financiamiento!$E49))</f>
        <v>0</v>
      </c>
      <c r="J19" s="338">
        <f>-IF(Financiamiento!$F$31*12+$A18&lt;=pagoint!J$11,0,PMT(Financiamiento!$F$27/12,Financiamiento!$F$31*12,Financiamiento!$E49))</f>
        <v>0</v>
      </c>
      <c r="K19" s="338">
        <f>-IF(Financiamiento!$F$31*12+$A18&lt;=pagoint!K$11,0,PMT(Financiamiento!$F$27/12,Financiamiento!$F$31*12,Financiamiento!$E49))</f>
        <v>0</v>
      </c>
      <c r="L19" s="338">
        <f>-IF(Financiamiento!$F$31*12+$A18&lt;=pagoint!L$11,0,PMT(Financiamiento!$F$27/12,Financiamiento!$F$31*12,Financiamiento!$E49))</f>
        <v>0</v>
      </c>
      <c r="M19" s="338">
        <f>-IF(Financiamiento!$F$31*12+$A18&lt;=pagoint!M$11,0,PMT(Financiamiento!$F$27/12,Financiamiento!$F$31*12,Financiamiento!$E49))</f>
        <v>0</v>
      </c>
      <c r="N19" s="338">
        <f>-IF(Financiamiento!$F$31*12+$A18&lt;=pagoint!N$11,0,PMT(Financiamiento!$F$27/12,Financiamiento!$F$31*12,Financiamiento!$E49))</f>
        <v>0</v>
      </c>
      <c r="O19" s="338">
        <f>-IF(Financiamiento!$F$31*12+$A18&lt;=pagoint!O$11,0,PMT(Financiamiento!$F$27/12,Financiamiento!$F$31*12,Financiamiento!$E49))</f>
        <v>0</v>
      </c>
      <c r="P19" s="338">
        <f>-IF(Financiamiento!$F$31*12+$A18&lt;=pagoint!P$11,0,PMT(Financiamiento!$F$27/12,Financiamiento!$F$31*12,Financiamiento!$E49))</f>
        <v>0</v>
      </c>
      <c r="Q19" s="338">
        <f>-IF(Financiamiento!$F$31*12+$A18&lt;=pagoint!Q$11,0,PMT(Financiamiento!$F$27/12,Financiamiento!$F$31*12,Financiamiento!$E49))</f>
        <v>0</v>
      </c>
      <c r="R19" s="338">
        <f>-IF(Financiamiento!$F$31*12+$A18&lt;=pagoint!R$11,0,PMT(Financiamiento!$F$27/12,Financiamiento!$F$31*12,Financiamiento!$E49))</f>
        <v>0</v>
      </c>
      <c r="S19" s="338">
        <f>-IF(Financiamiento!$F$31*12+$A18&lt;=pagoint!S$11,0,PMT(Financiamiento!$F$27/12,Financiamiento!$F$31*12,Financiamiento!$E49))</f>
        <v>0</v>
      </c>
      <c r="T19" s="338">
        <f>-IF(Financiamiento!$F$31*12+$A18&lt;=pagoint!T$11,0,PMT(Financiamiento!$F$27/12,Financiamiento!$F$31*12,Financiamiento!$E49))</f>
        <v>0</v>
      </c>
      <c r="U19" s="338">
        <f>-IF(Financiamiento!$F$31*12+$A18&lt;=pagoint!U$11,0,PMT(Financiamiento!$F$27/12,Financiamiento!$F$31*12,Financiamiento!$E49))</f>
        <v>0</v>
      </c>
      <c r="V19" s="338">
        <f>-IF(Financiamiento!$F$31*12+$A18&lt;=pagoint!V$11,0,PMT(Financiamiento!$F$27/12,Financiamiento!$F$31*12,Financiamiento!$E49))</f>
        <v>0</v>
      </c>
      <c r="W19" s="338">
        <f>-IF(Financiamiento!$F$31*12+$A18&lt;=pagoint!W$11,0,PMT(Financiamiento!$F$27/12,Financiamiento!$F$31*12,Financiamiento!$E49))</f>
        <v>0</v>
      </c>
      <c r="X19" s="338">
        <f>-IF(Financiamiento!$F$31*12+$A18&lt;=pagoint!X$11,0,PMT(Financiamiento!$F$27/12,Financiamiento!$F$31*12,Financiamiento!$E49))</f>
        <v>0</v>
      </c>
      <c r="Y19" s="338">
        <f>-IF(Financiamiento!$F$31*12+$A18&lt;=pagoint!Y$11,0,PMT(Financiamiento!$F$27/12,Financiamiento!$F$31*12,Financiamiento!$E49))</f>
        <v>0</v>
      </c>
      <c r="Z19" s="338">
        <f>-IF(Financiamiento!$F$31*12+$A18&lt;=pagoint!Z$11,0,PMT(Financiamiento!$F$27/12,Financiamiento!$F$31*12,Financiamiento!$E49))</f>
        <v>0</v>
      </c>
      <c r="AA19" s="338">
        <f>-IF(Financiamiento!$F$31*12+$A18&lt;=pagoint!AA$11,0,PMT(Financiamiento!$F$27/12,Financiamiento!$F$31*12,Financiamiento!$E49))</f>
        <v>0</v>
      </c>
      <c r="AB19" s="338">
        <f>-IF(Financiamiento!$F$31*12+$A18&lt;=pagoint!AB$11,0,PMT(Financiamiento!$F$27/12,Financiamiento!$F$31*12,Financiamiento!$E49))</f>
        <v>0</v>
      </c>
      <c r="AC19" s="338">
        <f>-IF(Financiamiento!$F$31*12+$A18&lt;=pagoint!AC$11,0,PMT(Financiamiento!$F$27/12,Financiamiento!$F$31*12,Financiamiento!$E49))</f>
        <v>0</v>
      </c>
      <c r="AD19" s="338">
        <f>-IF(Financiamiento!$F$31*12+$A18&lt;=pagoint!AD$11,0,PMT(Financiamiento!$F$27/12,Financiamiento!$F$31*12,Financiamiento!$E49))</f>
        <v>0</v>
      </c>
      <c r="AE19" s="338">
        <f>-IF(Financiamiento!$F$31*12+$A18&lt;=pagoint!AE$11,0,PMT(Financiamiento!$F$27/12,Financiamiento!$F$31*12,Financiamiento!$E49))</f>
        <v>0</v>
      </c>
      <c r="AF19" s="338">
        <f>-IF(Financiamiento!$F$31*12+$A18&lt;=pagoint!AF$11,0,PMT(Financiamiento!$F$27/12,Financiamiento!$F$31*12,Financiamiento!$E49))</f>
        <v>0</v>
      </c>
      <c r="AG19" s="338">
        <f>-IF(Financiamiento!$F$31*12+$A18&lt;=pagoint!AG$11,0,PMT(Financiamiento!$F$27/12,Financiamiento!$F$31*12,Financiamiento!$E49))</f>
        <v>0</v>
      </c>
      <c r="AH19" s="338">
        <f>-IF(Financiamiento!$F$31*12+$A18&lt;=pagoint!AH$11,0,PMT(Financiamiento!$F$27/12,Financiamiento!$F$31*12,Financiamiento!$E49))</f>
        <v>0</v>
      </c>
      <c r="AI19" s="338">
        <f>-IF(Financiamiento!$F$31*12+$A18&lt;=pagoint!AI$11,0,PMT(Financiamiento!$F$27/12,Financiamiento!$F$31*12,Financiamiento!$E49))</f>
        <v>0</v>
      </c>
      <c r="AJ19" s="338">
        <f>-IF(Financiamiento!$F$31*12+$A18&lt;=pagoint!AJ$11,0,PMT(Financiamiento!$F$27/12,Financiamiento!$F$31*12,Financiamiento!$E49))</f>
        <v>0</v>
      </c>
      <c r="AK19" s="338">
        <f>-IF(Financiamiento!$F$31*12+$A18&lt;=pagoint!AK$11,0,PMT(Financiamiento!$F$27/12,Financiamiento!$F$31*12,Financiamiento!$E49))</f>
        <v>0</v>
      </c>
      <c r="AL19" s="338">
        <f>-IF(Financiamiento!$F$31*12+$A18&lt;=pagoint!AL$11,0,PMT(Financiamiento!$F$27/12,Financiamiento!$F$31*12,Financiamiento!$E49))</f>
        <v>0</v>
      </c>
      <c r="AM19" s="338">
        <f>-IF(Financiamiento!$F$31*12+$A18&lt;=pagoint!AM$11,0,PMT(Financiamiento!$F$27/12,Financiamiento!$F$31*12,Financiamiento!$E49))</f>
        <v>0</v>
      </c>
      <c r="AN19" s="338">
        <f>-IF(Financiamiento!$F$31*12+$A18&lt;=pagoint!AN$11,0,PMT(Financiamiento!$F$27/12,Financiamiento!$F$31*12,Financiamiento!$E49))</f>
        <v>0</v>
      </c>
      <c r="AO19" s="338">
        <f>-IF(Financiamiento!$F$31*12+$A18&lt;=pagoint!AO$11,0,PMT(Financiamiento!$F$27/12,Financiamiento!$F$31*12,Financiamiento!$E49))</f>
        <v>0</v>
      </c>
      <c r="AP19" s="338">
        <f>-IF(Financiamiento!$F$31*12+$A18&lt;=pagoint!AP$11,0,PMT(Financiamiento!$F$27/12,Financiamiento!$F$31*12,Financiamiento!$E49))</f>
        <v>0</v>
      </c>
      <c r="AQ19" s="338">
        <f>-IF(Financiamiento!$F$31*12+$A18&lt;=pagoint!AQ$11,0,PMT(Financiamiento!$F$27/12,Financiamiento!$F$31*12,Financiamiento!$E49))</f>
        <v>0</v>
      </c>
      <c r="AR19" s="338">
        <f>-IF(Financiamiento!$F$31*12+$A18&lt;=pagoint!AR$11,0,PMT(Financiamiento!$F$27/12,Financiamiento!$F$31*12,Financiamiento!$E49))</f>
        <v>0</v>
      </c>
      <c r="AS19" s="338">
        <f>-IF(Financiamiento!$F$31*12+$A18&lt;=pagoint!AS$11,0,PMT(Financiamiento!$F$27/12,Financiamiento!$F$31*12,Financiamiento!$E49))</f>
        <v>0</v>
      </c>
      <c r="AT19" s="338">
        <f>-IF(Financiamiento!$F$31*12+$A18&lt;=pagoint!AT$11,0,PMT(Financiamiento!$F$27/12,Financiamiento!$F$31*12,Financiamiento!$E49))</f>
        <v>0</v>
      </c>
      <c r="AU19" s="338">
        <f>-IF(Financiamiento!$F$31*12+$A18&lt;=pagoint!AU$11,0,PMT(Financiamiento!$F$27/12,Financiamiento!$F$31*12,Financiamiento!$E49))</f>
        <v>0</v>
      </c>
      <c r="AV19" s="338">
        <f>-IF(Financiamiento!$F$31*12+$A18&lt;=pagoint!AV$11,0,PMT(Financiamiento!$F$27/12,Financiamiento!$F$31*12,Financiamiento!$E49))</f>
        <v>0</v>
      </c>
      <c r="AW19" s="338">
        <f>-IF(Financiamiento!$F$31*12+$A18&lt;=pagoint!AW$11,0,PMT(Financiamiento!$F$27/12,Financiamiento!$F$31*12,Financiamiento!$E49))</f>
        <v>0</v>
      </c>
      <c r="AX19" s="338">
        <f>-IF(Financiamiento!$F$31*12+$A18&lt;=pagoint!AX$11,0,PMT(Financiamiento!$F$27/12,Financiamiento!$F$31*12,Financiamiento!$E49))</f>
        <v>0</v>
      </c>
      <c r="AY19" s="338">
        <f>-IF(Financiamiento!$F$31*12+$A18&lt;=pagoint!AY$11,0,PMT(Financiamiento!$F$27/12,Financiamiento!$F$31*12,Financiamiento!$E49))</f>
        <v>0</v>
      </c>
      <c r="AZ19" s="338">
        <f>-IF(Financiamiento!$F$31*12+$A18&lt;=pagoint!AZ$11,0,PMT(Financiamiento!$F$27/12,Financiamiento!$F$31*12,Financiamiento!$E49))</f>
        <v>0</v>
      </c>
      <c r="BA19" s="338">
        <f>-IF(Financiamiento!$F$31*12+$A18&lt;=pagoint!BA$11,0,PMT(Financiamiento!$F$27/12,Financiamiento!$F$31*12,Financiamiento!$E49))</f>
        <v>0</v>
      </c>
      <c r="BB19" s="338">
        <f>-IF(Financiamiento!$F$31*12+$A18&lt;=pagoint!BB$11,0,PMT(Financiamiento!$F$27/12,Financiamiento!$F$31*12,Financiamiento!$E49))</f>
        <v>0</v>
      </c>
      <c r="BC19" s="338">
        <f>-IF(Financiamiento!$F$31*12+$A18&lt;=pagoint!BC$11,0,PMT(Financiamiento!$F$27/12,Financiamiento!$F$31*12,Financiamiento!$E49))</f>
        <v>0</v>
      </c>
      <c r="BD19" s="338">
        <f>-IF(Financiamiento!$F$31*12+$A18&lt;=pagoint!BD$11,0,PMT(Financiamiento!$F$27/12,Financiamiento!$F$31*12,Financiamiento!$E49))</f>
        <v>0</v>
      </c>
      <c r="BE19" s="338">
        <f>-IF(Financiamiento!$F$31*12+$A18&lt;=pagoint!BE$11,0,PMT(Financiamiento!$F$27/12,Financiamiento!$F$31*12,Financiamiento!$E49))</f>
        <v>0</v>
      </c>
      <c r="BF19" s="338">
        <f>-IF(Financiamiento!$F$31*12+$A18&lt;=pagoint!BF$11,0,PMT(Financiamiento!$F$27/12,Financiamiento!$F$31*12,Financiamiento!$E49))</f>
        <v>0</v>
      </c>
      <c r="BG19" s="338">
        <f>-IF(Financiamiento!$F$31*12+$A18&lt;=pagoint!BG$11,0,PMT(Financiamiento!$F$27/12,Financiamiento!$F$31*12,Financiamiento!$E49))</f>
        <v>0</v>
      </c>
      <c r="BH19" s="338">
        <f>-IF(Financiamiento!$F$31*12+$A18&lt;=pagoint!BH$11,0,PMT(Financiamiento!$F$27/12,Financiamiento!$F$31*12,Financiamiento!$E49))</f>
        <v>0</v>
      </c>
      <c r="BI19" s="338">
        <f>-IF(Financiamiento!$F$31*12+$A18&lt;=pagoint!BI$11,0,PMT(Financiamiento!$F$27/12,Financiamiento!$F$31*12,Financiamiento!$E49))</f>
        <v>0</v>
      </c>
      <c r="BJ19" s="338">
        <f>-IF(Financiamiento!$F$31*12+$A18&lt;=pagoint!BJ$11,0,PMT(Financiamiento!$F$27/12,Financiamiento!$F$31*12,Financiamiento!$E49))</f>
        <v>0</v>
      </c>
    </row>
    <row r="20" spans="1:62">
      <c r="A20" s="338">
        <v>8</v>
      </c>
      <c r="B20" s="337" t="s">
        <v>163</v>
      </c>
      <c r="J20" s="338">
        <f>-IF(Financiamiento!$F$31*12+$A19&lt;=pagoint!J$11,0,PMT(Financiamiento!$F$27/12,Financiamiento!$F$31*12,Financiamiento!$E50))</f>
        <v>0</v>
      </c>
      <c r="K20" s="338">
        <f>-IF(Financiamiento!$F$31*12+$A19&lt;=pagoint!K$11,0,PMT(Financiamiento!$F$27/12,Financiamiento!$F$31*12,Financiamiento!$E50))</f>
        <v>0</v>
      </c>
      <c r="L20" s="338">
        <f>-IF(Financiamiento!$F$31*12+$A19&lt;=pagoint!L$11,0,PMT(Financiamiento!$F$27/12,Financiamiento!$F$31*12,Financiamiento!$E50))</f>
        <v>0</v>
      </c>
      <c r="M20" s="338">
        <f>-IF(Financiamiento!$F$31*12+$A19&lt;=pagoint!M$11,0,PMT(Financiamiento!$F$27/12,Financiamiento!$F$31*12,Financiamiento!$E50))</f>
        <v>0</v>
      </c>
      <c r="N20" s="338">
        <f>-IF(Financiamiento!$F$31*12+$A19&lt;=pagoint!N$11,0,PMT(Financiamiento!$F$27/12,Financiamiento!$F$31*12,Financiamiento!$E50))</f>
        <v>0</v>
      </c>
      <c r="O20" s="338">
        <f>-IF(Financiamiento!$F$31*12+$A19&lt;=pagoint!O$11,0,PMT(Financiamiento!$F$27/12,Financiamiento!$F$31*12,Financiamiento!$E50))</f>
        <v>0</v>
      </c>
      <c r="P20" s="338">
        <f>-IF(Financiamiento!$F$31*12+$A19&lt;=pagoint!P$11,0,PMT(Financiamiento!$F$27/12,Financiamiento!$F$31*12,Financiamiento!$E50))</f>
        <v>0</v>
      </c>
      <c r="Q20" s="338">
        <f>-IF(Financiamiento!$F$31*12+$A19&lt;=pagoint!Q$11,0,PMT(Financiamiento!$F$27/12,Financiamiento!$F$31*12,Financiamiento!$E50))</f>
        <v>0</v>
      </c>
      <c r="R20" s="338">
        <f>-IF(Financiamiento!$F$31*12+$A19&lt;=pagoint!R$11,0,PMT(Financiamiento!$F$27/12,Financiamiento!$F$31*12,Financiamiento!$E50))</f>
        <v>0</v>
      </c>
      <c r="S20" s="338">
        <f>-IF(Financiamiento!$F$31*12+$A19&lt;=pagoint!S$11,0,PMT(Financiamiento!$F$27/12,Financiamiento!$F$31*12,Financiamiento!$E50))</f>
        <v>0</v>
      </c>
      <c r="T20" s="338">
        <f>-IF(Financiamiento!$F$31*12+$A19&lt;=pagoint!T$11,0,PMT(Financiamiento!$F$27/12,Financiamiento!$F$31*12,Financiamiento!$E50))</f>
        <v>0</v>
      </c>
      <c r="U20" s="338">
        <f>-IF(Financiamiento!$F$31*12+$A19&lt;=pagoint!U$11,0,PMT(Financiamiento!$F$27/12,Financiamiento!$F$31*12,Financiamiento!$E50))</f>
        <v>0</v>
      </c>
      <c r="V20" s="338">
        <f>-IF(Financiamiento!$F$31*12+$A19&lt;=pagoint!V$11,0,PMT(Financiamiento!$F$27/12,Financiamiento!$F$31*12,Financiamiento!$E50))</f>
        <v>0</v>
      </c>
      <c r="W20" s="338">
        <f>-IF(Financiamiento!$F$31*12+$A19&lt;=pagoint!W$11,0,PMT(Financiamiento!$F$27/12,Financiamiento!$F$31*12,Financiamiento!$E50))</f>
        <v>0</v>
      </c>
      <c r="X20" s="338">
        <f>-IF(Financiamiento!$F$31*12+$A19&lt;=pagoint!X$11,0,PMT(Financiamiento!$F$27/12,Financiamiento!$F$31*12,Financiamiento!$E50))</f>
        <v>0</v>
      </c>
      <c r="Y20" s="338">
        <f>-IF(Financiamiento!$F$31*12+$A19&lt;=pagoint!Y$11,0,PMT(Financiamiento!$F$27/12,Financiamiento!$F$31*12,Financiamiento!$E50))</f>
        <v>0</v>
      </c>
      <c r="Z20" s="338">
        <f>-IF(Financiamiento!$F$31*12+$A19&lt;=pagoint!Z$11,0,PMT(Financiamiento!$F$27/12,Financiamiento!$F$31*12,Financiamiento!$E50))</f>
        <v>0</v>
      </c>
      <c r="AA20" s="338">
        <f>-IF(Financiamiento!$F$31*12+$A19&lt;=pagoint!AA$11,0,PMT(Financiamiento!$F$27/12,Financiamiento!$F$31*12,Financiamiento!$E50))</f>
        <v>0</v>
      </c>
      <c r="AB20" s="338">
        <f>-IF(Financiamiento!$F$31*12+$A19&lt;=pagoint!AB$11,0,PMT(Financiamiento!$F$27/12,Financiamiento!$F$31*12,Financiamiento!$E50))</f>
        <v>0</v>
      </c>
      <c r="AC20" s="338">
        <f>-IF(Financiamiento!$F$31*12+$A19&lt;=pagoint!AC$11,0,PMT(Financiamiento!$F$27/12,Financiamiento!$F$31*12,Financiamiento!$E50))</f>
        <v>0</v>
      </c>
      <c r="AD20" s="338">
        <f>-IF(Financiamiento!$F$31*12+$A19&lt;=pagoint!AD$11,0,PMT(Financiamiento!$F$27/12,Financiamiento!$F$31*12,Financiamiento!$E50))</f>
        <v>0</v>
      </c>
      <c r="AE20" s="338">
        <f>-IF(Financiamiento!$F$31*12+$A19&lt;=pagoint!AE$11,0,PMT(Financiamiento!$F$27/12,Financiamiento!$F$31*12,Financiamiento!$E50))</f>
        <v>0</v>
      </c>
      <c r="AF20" s="338">
        <f>-IF(Financiamiento!$F$31*12+$A19&lt;=pagoint!AF$11,0,PMT(Financiamiento!$F$27/12,Financiamiento!$F$31*12,Financiamiento!$E50))</f>
        <v>0</v>
      </c>
      <c r="AG20" s="338">
        <f>-IF(Financiamiento!$F$31*12+$A19&lt;=pagoint!AG$11,0,PMT(Financiamiento!$F$27/12,Financiamiento!$F$31*12,Financiamiento!$E50))</f>
        <v>0</v>
      </c>
      <c r="AH20" s="338">
        <f>-IF(Financiamiento!$F$31*12+$A19&lt;=pagoint!AH$11,0,PMT(Financiamiento!$F$27/12,Financiamiento!$F$31*12,Financiamiento!$E50))</f>
        <v>0</v>
      </c>
      <c r="AI20" s="338">
        <f>-IF(Financiamiento!$F$31*12+$A19&lt;=pagoint!AI$11,0,PMT(Financiamiento!$F$27/12,Financiamiento!$F$31*12,Financiamiento!$E50))</f>
        <v>0</v>
      </c>
      <c r="AJ20" s="338">
        <f>-IF(Financiamiento!$F$31*12+$A19&lt;=pagoint!AJ$11,0,PMT(Financiamiento!$F$27/12,Financiamiento!$F$31*12,Financiamiento!$E50))</f>
        <v>0</v>
      </c>
      <c r="AK20" s="338">
        <f>-IF(Financiamiento!$F$31*12+$A19&lt;=pagoint!AK$11,0,PMT(Financiamiento!$F$27/12,Financiamiento!$F$31*12,Financiamiento!$E50))</f>
        <v>0</v>
      </c>
      <c r="AL20" s="338">
        <f>-IF(Financiamiento!$F$31*12+$A19&lt;=pagoint!AL$11,0,PMT(Financiamiento!$F$27/12,Financiamiento!$F$31*12,Financiamiento!$E50))</f>
        <v>0</v>
      </c>
      <c r="AM20" s="338">
        <f>-IF(Financiamiento!$F$31*12+$A19&lt;=pagoint!AM$11,0,PMT(Financiamiento!$F$27/12,Financiamiento!$F$31*12,Financiamiento!$E50))</f>
        <v>0</v>
      </c>
      <c r="AN20" s="338">
        <f>-IF(Financiamiento!$F$31*12+$A19&lt;=pagoint!AN$11,0,PMT(Financiamiento!$F$27/12,Financiamiento!$F$31*12,Financiamiento!$E50))</f>
        <v>0</v>
      </c>
      <c r="AO20" s="338">
        <f>-IF(Financiamiento!$F$31*12+$A19&lt;=pagoint!AO$11,0,PMT(Financiamiento!$F$27/12,Financiamiento!$F$31*12,Financiamiento!$E50))</f>
        <v>0</v>
      </c>
      <c r="AP20" s="338">
        <f>-IF(Financiamiento!$F$31*12+$A19&lt;=pagoint!AP$11,0,PMT(Financiamiento!$F$27/12,Financiamiento!$F$31*12,Financiamiento!$E50))</f>
        <v>0</v>
      </c>
      <c r="AQ20" s="338">
        <f>-IF(Financiamiento!$F$31*12+$A19&lt;=pagoint!AQ$11,0,PMT(Financiamiento!$F$27/12,Financiamiento!$F$31*12,Financiamiento!$E50))</f>
        <v>0</v>
      </c>
      <c r="AR20" s="338">
        <f>-IF(Financiamiento!$F$31*12+$A19&lt;=pagoint!AR$11,0,PMT(Financiamiento!$F$27/12,Financiamiento!$F$31*12,Financiamiento!$E50))</f>
        <v>0</v>
      </c>
      <c r="AS20" s="338">
        <f>-IF(Financiamiento!$F$31*12+$A19&lt;=pagoint!AS$11,0,PMT(Financiamiento!$F$27/12,Financiamiento!$F$31*12,Financiamiento!$E50))</f>
        <v>0</v>
      </c>
      <c r="AT20" s="338">
        <f>-IF(Financiamiento!$F$31*12+$A19&lt;=pagoint!AT$11,0,PMT(Financiamiento!$F$27/12,Financiamiento!$F$31*12,Financiamiento!$E50))</f>
        <v>0</v>
      </c>
      <c r="AU20" s="338">
        <f>-IF(Financiamiento!$F$31*12+$A19&lt;=pagoint!AU$11,0,PMT(Financiamiento!$F$27/12,Financiamiento!$F$31*12,Financiamiento!$E50))</f>
        <v>0</v>
      </c>
      <c r="AV20" s="338">
        <f>-IF(Financiamiento!$F$31*12+$A19&lt;=pagoint!AV$11,0,PMT(Financiamiento!$F$27/12,Financiamiento!$F$31*12,Financiamiento!$E50))</f>
        <v>0</v>
      </c>
      <c r="AW20" s="338">
        <f>-IF(Financiamiento!$F$31*12+$A19&lt;=pagoint!AW$11,0,PMT(Financiamiento!$F$27/12,Financiamiento!$F$31*12,Financiamiento!$E50))</f>
        <v>0</v>
      </c>
      <c r="AX20" s="338">
        <f>-IF(Financiamiento!$F$31*12+$A19&lt;=pagoint!AX$11,0,PMT(Financiamiento!$F$27/12,Financiamiento!$F$31*12,Financiamiento!$E50))</f>
        <v>0</v>
      </c>
      <c r="AY20" s="338">
        <f>-IF(Financiamiento!$F$31*12+$A19&lt;=pagoint!AY$11,0,PMT(Financiamiento!$F$27/12,Financiamiento!$F$31*12,Financiamiento!$E50))</f>
        <v>0</v>
      </c>
      <c r="AZ20" s="338">
        <f>-IF(Financiamiento!$F$31*12+$A19&lt;=pagoint!AZ$11,0,PMT(Financiamiento!$F$27/12,Financiamiento!$F$31*12,Financiamiento!$E50))</f>
        <v>0</v>
      </c>
      <c r="BA20" s="338">
        <f>-IF(Financiamiento!$F$31*12+$A19&lt;=pagoint!BA$11,0,PMT(Financiamiento!$F$27/12,Financiamiento!$F$31*12,Financiamiento!$E50))</f>
        <v>0</v>
      </c>
      <c r="BB20" s="338">
        <f>-IF(Financiamiento!$F$31*12+$A19&lt;=pagoint!BB$11,0,PMT(Financiamiento!$F$27/12,Financiamiento!$F$31*12,Financiamiento!$E50))</f>
        <v>0</v>
      </c>
      <c r="BC20" s="338">
        <f>-IF(Financiamiento!$F$31*12+$A19&lt;=pagoint!BC$11,0,PMT(Financiamiento!$F$27/12,Financiamiento!$F$31*12,Financiamiento!$E50))</f>
        <v>0</v>
      </c>
      <c r="BD20" s="338">
        <f>-IF(Financiamiento!$F$31*12+$A19&lt;=pagoint!BD$11,0,PMT(Financiamiento!$F$27/12,Financiamiento!$F$31*12,Financiamiento!$E50))</f>
        <v>0</v>
      </c>
      <c r="BE20" s="338">
        <f>-IF(Financiamiento!$F$31*12+$A19&lt;=pagoint!BE$11,0,PMT(Financiamiento!$F$27/12,Financiamiento!$F$31*12,Financiamiento!$E50))</f>
        <v>0</v>
      </c>
      <c r="BF20" s="338">
        <f>-IF(Financiamiento!$F$31*12+$A19&lt;=pagoint!BF$11,0,PMT(Financiamiento!$F$27/12,Financiamiento!$F$31*12,Financiamiento!$E50))</f>
        <v>0</v>
      </c>
      <c r="BG20" s="338">
        <f>-IF(Financiamiento!$F$31*12+$A19&lt;=pagoint!BG$11,0,PMT(Financiamiento!$F$27/12,Financiamiento!$F$31*12,Financiamiento!$E50))</f>
        <v>0</v>
      </c>
      <c r="BH20" s="338">
        <f>-IF(Financiamiento!$F$31*12+$A19&lt;=pagoint!BH$11,0,PMT(Financiamiento!$F$27/12,Financiamiento!$F$31*12,Financiamiento!$E50))</f>
        <v>0</v>
      </c>
      <c r="BI20" s="338">
        <f>-IF(Financiamiento!$F$31*12+$A19&lt;=pagoint!BI$11,0,PMT(Financiamiento!$F$27/12,Financiamiento!$F$31*12,Financiamiento!$E50))</f>
        <v>0</v>
      </c>
      <c r="BJ20" s="338">
        <f>-IF(Financiamiento!$F$31*12+$A19&lt;=pagoint!BJ$11,0,PMT(Financiamiento!$F$27/12,Financiamiento!$F$31*12,Financiamiento!$E50))</f>
        <v>0</v>
      </c>
    </row>
    <row r="21" spans="1:62">
      <c r="A21" s="338">
        <v>9</v>
      </c>
      <c r="B21" s="337" t="s">
        <v>164</v>
      </c>
      <c r="K21" s="338">
        <f>-IF(Financiamiento!$F$31*12+$A20&lt;=pagoint!K$11,0,PMT(Financiamiento!$F$27/12,Financiamiento!$F$31*12,Financiamiento!$E51))</f>
        <v>0</v>
      </c>
      <c r="L21" s="338">
        <f>-IF(Financiamiento!$F$31*12+$A20&lt;=pagoint!L$11,0,PMT(Financiamiento!$F$27/12,Financiamiento!$F$31*12,Financiamiento!$E51))</f>
        <v>0</v>
      </c>
      <c r="M21" s="338">
        <f>-IF(Financiamiento!$F$31*12+$A20&lt;=pagoint!M$11,0,PMT(Financiamiento!$F$27/12,Financiamiento!$F$31*12,Financiamiento!$E51))</f>
        <v>0</v>
      </c>
      <c r="N21" s="338">
        <f>-IF(Financiamiento!$F$31*12+$A20&lt;=pagoint!N$11,0,PMT(Financiamiento!$F$27/12,Financiamiento!$F$31*12,Financiamiento!$E51))</f>
        <v>0</v>
      </c>
      <c r="O21" s="338">
        <f>-IF(Financiamiento!$F$31*12+$A20&lt;=pagoint!O$11,0,PMT(Financiamiento!$F$27/12,Financiamiento!$F$31*12,Financiamiento!$E51))</f>
        <v>0</v>
      </c>
      <c r="P21" s="338">
        <f>-IF(Financiamiento!$F$31*12+$A20&lt;=pagoint!P$11,0,PMT(Financiamiento!$F$27/12,Financiamiento!$F$31*12,Financiamiento!$E51))</f>
        <v>0</v>
      </c>
      <c r="Q21" s="338">
        <f>-IF(Financiamiento!$F$31*12+$A20&lt;=pagoint!Q$11,0,PMT(Financiamiento!$F$27/12,Financiamiento!$F$31*12,Financiamiento!$E51))</f>
        <v>0</v>
      </c>
      <c r="R21" s="338">
        <f>-IF(Financiamiento!$F$31*12+$A20&lt;=pagoint!R$11,0,PMT(Financiamiento!$F$27/12,Financiamiento!$F$31*12,Financiamiento!$E51))</f>
        <v>0</v>
      </c>
      <c r="S21" s="338">
        <f>-IF(Financiamiento!$F$31*12+$A20&lt;=pagoint!S$11,0,PMT(Financiamiento!$F$27/12,Financiamiento!$F$31*12,Financiamiento!$E51))</f>
        <v>0</v>
      </c>
      <c r="T21" s="338">
        <f>-IF(Financiamiento!$F$31*12+$A20&lt;=pagoint!T$11,0,PMT(Financiamiento!$F$27/12,Financiamiento!$F$31*12,Financiamiento!$E51))</f>
        <v>0</v>
      </c>
      <c r="U21" s="338">
        <f>-IF(Financiamiento!$F$31*12+$A20&lt;=pagoint!U$11,0,PMT(Financiamiento!$F$27/12,Financiamiento!$F$31*12,Financiamiento!$E51))</f>
        <v>0</v>
      </c>
      <c r="V21" s="338">
        <f>-IF(Financiamiento!$F$31*12+$A20&lt;=pagoint!V$11,0,PMT(Financiamiento!$F$27/12,Financiamiento!$F$31*12,Financiamiento!$E51))</f>
        <v>0</v>
      </c>
      <c r="W21" s="338">
        <f>-IF(Financiamiento!$F$31*12+$A20&lt;=pagoint!W$11,0,PMT(Financiamiento!$F$27/12,Financiamiento!$F$31*12,Financiamiento!$E51))</f>
        <v>0</v>
      </c>
      <c r="X21" s="338">
        <f>-IF(Financiamiento!$F$31*12+$A20&lt;=pagoint!X$11,0,PMT(Financiamiento!$F$27/12,Financiamiento!$F$31*12,Financiamiento!$E51))</f>
        <v>0</v>
      </c>
      <c r="Y21" s="338">
        <f>-IF(Financiamiento!$F$31*12+$A20&lt;=pagoint!Y$11,0,PMT(Financiamiento!$F$27/12,Financiamiento!$F$31*12,Financiamiento!$E51))</f>
        <v>0</v>
      </c>
      <c r="Z21" s="338">
        <f>-IF(Financiamiento!$F$31*12+$A20&lt;=pagoint!Z$11,0,PMT(Financiamiento!$F$27/12,Financiamiento!$F$31*12,Financiamiento!$E51))</f>
        <v>0</v>
      </c>
      <c r="AA21" s="338">
        <f>-IF(Financiamiento!$F$31*12+$A20&lt;=pagoint!AA$11,0,PMT(Financiamiento!$F$27/12,Financiamiento!$F$31*12,Financiamiento!$E51))</f>
        <v>0</v>
      </c>
      <c r="AB21" s="338">
        <f>-IF(Financiamiento!$F$31*12+$A20&lt;=pagoint!AB$11,0,PMT(Financiamiento!$F$27/12,Financiamiento!$F$31*12,Financiamiento!$E51))</f>
        <v>0</v>
      </c>
      <c r="AC21" s="338">
        <f>-IF(Financiamiento!$F$31*12+$A20&lt;=pagoint!AC$11,0,PMT(Financiamiento!$F$27/12,Financiamiento!$F$31*12,Financiamiento!$E51))</f>
        <v>0</v>
      </c>
      <c r="AD21" s="338">
        <f>-IF(Financiamiento!$F$31*12+$A20&lt;=pagoint!AD$11,0,PMT(Financiamiento!$F$27/12,Financiamiento!$F$31*12,Financiamiento!$E51))</f>
        <v>0</v>
      </c>
      <c r="AE21" s="338">
        <f>-IF(Financiamiento!$F$31*12+$A20&lt;=pagoint!AE$11,0,PMT(Financiamiento!$F$27/12,Financiamiento!$F$31*12,Financiamiento!$E51))</f>
        <v>0</v>
      </c>
      <c r="AF21" s="338">
        <f>-IF(Financiamiento!$F$31*12+$A20&lt;=pagoint!AF$11,0,PMT(Financiamiento!$F$27/12,Financiamiento!$F$31*12,Financiamiento!$E51))</f>
        <v>0</v>
      </c>
      <c r="AG21" s="338">
        <f>-IF(Financiamiento!$F$31*12+$A20&lt;=pagoint!AG$11,0,PMT(Financiamiento!$F$27/12,Financiamiento!$F$31*12,Financiamiento!$E51))</f>
        <v>0</v>
      </c>
      <c r="AH21" s="338">
        <f>-IF(Financiamiento!$F$31*12+$A20&lt;=pagoint!AH$11,0,PMT(Financiamiento!$F$27/12,Financiamiento!$F$31*12,Financiamiento!$E51))</f>
        <v>0</v>
      </c>
      <c r="AI21" s="338">
        <f>-IF(Financiamiento!$F$31*12+$A20&lt;=pagoint!AI$11,0,PMT(Financiamiento!$F$27/12,Financiamiento!$F$31*12,Financiamiento!$E51))</f>
        <v>0</v>
      </c>
      <c r="AJ21" s="338">
        <f>-IF(Financiamiento!$F$31*12+$A20&lt;=pagoint!AJ$11,0,PMT(Financiamiento!$F$27/12,Financiamiento!$F$31*12,Financiamiento!$E51))</f>
        <v>0</v>
      </c>
      <c r="AK21" s="338">
        <f>-IF(Financiamiento!$F$31*12+$A20&lt;=pagoint!AK$11,0,PMT(Financiamiento!$F$27/12,Financiamiento!$F$31*12,Financiamiento!$E51))</f>
        <v>0</v>
      </c>
      <c r="AL21" s="338">
        <f>-IF(Financiamiento!$F$31*12+$A20&lt;=pagoint!AL$11,0,PMT(Financiamiento!$F$27/12,Financiamiento!$F$31*12,Financiamiento!$E51))</f>
        <v>0</v>
      </c>
      <c r="AM21" s="338">
        <f>-IF(Financiamiento!$F$31*12+$A20&lt;=pagoint!AM$11,0,PMT(Financiamiento!$F$27/12,Financiamiento!$F$31*12,Financiamiento!$E51))</f>
        <v>0</v>
      </c>
      <c r="AN21" s="338">
        <f>-IF(Financiamiento!$F$31*12+$A20&lt;=pagoint!AN$11,0,PMT(Financiamiento!$F$27/12,Financiamiento!$F$31*12,Financiamiento!$E51))</f>
        <v>0</v>
      </c>
      <c r="AO21" s="338">
        <f>-IF(Financiamiento!$F$31*12+$A20&lt;=pagoint!AO$11,0,PMT(Financiamiento!$F$27/12,Financiamiento!$F$31*12,Financiamiento!$E51))</f>
        <v>0</v>
      </c>
      <c r="AP21" s="338">
        <f>-IF(Financiamiento!$F$31*12+$A20&lt;=pagoint!AP$11,0,PMT(Financiamiento!$F$27/12,Financiamiento!$F$31*12,Financiamiento!$E51))</f>
        <v>0</v>
      </c>
      <c r="AQ21" s="338">
        <f>-IF(Financiamiento!$F$31*12+$A20&lt;=pagoint!AQ$11,0,PMT(Financiamiento!$F$27/12,Financiamiento!$F$31*12,Financiamiento!$E51))</f>
        <v>0</v>
      </c>
      <c r="AR21" s="338">
        <f>-IF(Financiamiento!$F$31*12+$A20&lt;=pagoint!AR$11,0,PMT(Financiamiento!$F$27/12,Financiamiento!$F$31*12,Financiamiento!$E51))</f>
        <v>0</v>
      </c>
      <c r="AS21" s="338">
        <f>-IF(Financiamiento!$F$31*12+$A20&lt;=pagoint!AS$11,0,PMT(Financiamiento!$F$27/12,Financiamiento!$F$31*12,Financiamiento!$E51))</f>
        <v>0</v>
      </c>
      <c r="AT21" s="338">
        <f>-IF(Financiamiento!$F$31*12+$A20&lt;=pagoint!AT$11,0,PMT(Financiamiento!$F$27/12,Financiamiento!$F$31*12,Financiamiento!$E51))</f>
        <v>0</v>
      </c>
      <c r="AU21" s="338">
        <f>-IF(Financiamiento!$F$31*12+$A20&lt;=pagoint!AU$11,0,PMT(Financiamiento!$F$27/12,Financiamiento!$F$31*12,Financiamiento!$E51))</f>
        <v>0</v>
      </c>
      <c r="AV21" s="338">
        <f>-IF(Financiamiento!$F$31*12+$A20&lt;=pagoint!AV$11,0,PMT(Financiamiento!$F$27/12,Financiamiento!$F$31*12,Financiamiento!$E51))</f>
        <v>0</v>
      </c>
      <c r="AW21" s="338">
        <f>-IF(Financiamiento!$F$31*12+$A20&lt;=pagoint!AW$11,0,PMT(Financiamiento!$F$27/12,Financiamiento!$F$31*12,Financiamiento!$E51))</f>
        <v>0</v>
      </c>
      <c r="AX21" s="338">
        <f>-IF(Financiamiento!$F$31*12+$A20&lt;=pagoint!AX$11,0,PMT(Financiamiento!$F$27/12,Financiamiento!$F$31*12,Financiamiento!$E51))</f>
        <v>0</v>
      </c>
      <c r="AY21" s="338">
        <f>-IF(Financiamiento!$F$31*12+$A20&lt;=pagoint!AY$11,0,PMT(Financiamiento!$F$27/12,Financiamiento!$F$31*12,Financiamiento!$E51))</f>
        <v>0</v>
      </c>
      <c r="AZ21" s="338">
        <f>-IF(Financiamiento!$F$31*12+$A20&lt;=pagoint!AZ$11,0,PMT(Financiamiento!$F$27/12,Financiamiento!$F$31*12,Financiamiento!$E51))</f>
        <v>0</v>
      </c>
      <c r="BA21" s="338">
        <f>-IF(Financiamiento!$F$31*12+$A20&lt;=pagoint!BA$11,0,PMT(Financiamiento!$F$27/12,Financiamiento!$F$31*12,Financiamiento!$E51))</f>
        <v>0</v>
      </c>
      <c r="BB21" s="338">
        <f>-IF(Financiamiento!$F$31*12+$A20&lt;=pagoint!BB$11,0,PMT(Financiamiento!$F$27/12,Financiamiento!$F$31*12,Financiamiento!$E51))</f>
        <v>0</v>
      </c>
      <c r="BC21" s="338">
        <f>-IF(Financiamiento!$F$31*12+$A20&lt;=pagoint!BC$11,0,PMT(Financiamiento!$F$27/12,Financiamiento!$F$31*12,Financiamiento!$E51))</f>
        <v>0</v>
      </c>
      <c r="BD21" s="338">
        <f>-IF(Financiamiento!$F$31*12+$A20&lt;=pagoint!BD$11,0,PMT(Financiamiento!$F$27/12,Financiamiento!$F$31*12,Financiamiento!$E51))</f>
        <v>0</v>
      </c>
      <c r="BE21" s="338">
        <f>-IF(Financiamiento!$F$31*12+$A20&lt;=pagoint!BE$11,0,PMT(Financiamiento!$F$27/12,Financiamiento!$F$31*12,Financiamiento!$E51))</f>
        <v>0</v>
      </c>
      <c r="BF21" s="338">
        <f>-IF(Financiamiento!$F$31*12+$A20&lt;=pagoint!BF$11,0,PMT(Financiamiento!$F$27/12,Financiamiento!$F$31*12,Financiamiento!$E51))</f>
        <v>0</v>
      </c>
      <c r="BG21" s="338">
        <f>-IF(Financiamiento!$F$31*12+$A20&lt;=pagoint!BG$11,0,PMT(Financiamiento!$F$27/12,Financiamiento!$F$31*12,Financiamiento!$E51))</f>
        <v>0</v>
      </c>
      <c r="BH21" s="338">
        <f>-IF(Financiamiento!$F$31*12+$A20&lt;=pagoint!BH$11,0,PMT(Financiamiento!$F$27/12,Financiamiento!$F$31*12,Financiamiento!$E51))</f>
        <v>0</v>
      </c>
      <c r="BI21" s="338">
        <f>-IF(Financiamiento!$F$31*12+$A20&lt;=pagoint!BI$11,0,PMT(Financiamiento!$F$27/12,Financiamiento!$F$31*12,Financiamiento!$E51))</f>
        <v>0</v>
      </c>
      <c r="BJ21" s="338">
        <f>-IF(Financiamiento!$F$31*12+$A20&lt;=pagoint!BJ$11,0,PMT(Financiamiento!$F$27/12,Financiamiento!$F$31*12,Financiamiento!$E51))</f>
        <v>0</v>
      </c>
    </row>
    <row r="22" spans="1:62">
      <c r="A22" s="338">
        <v>10</v>
      </c>
      <c r="B22" s="337" t="s">
        <v>165</v>
      </c>
      <c r="L22" s="338">
        <f>-IF(Financiamiento!$F$31*12+$A21&lt;=pagoint!L$11,0,PMT(Financiamiento!$F$27/12,Financiamiento!$F$31*12,Financiamiento!$E52))</f>
        <v>0</v>
      </c>
      <c r="M22" s="338">
        <f>-IF(Financiamiento!$F$31*12+$A21&lt;=pagoint!M$11,0,PMT(Financiamiento!$F$27/12,Financiamiento!$F$31*12,Financiamiento!$E52))</f>
        <v>0</v>
      </c>
      <c r="N22" s="338">
        <f>-IF(Financiamiento!$F$31*12+$A21&lt;=pagoint!N$11,0,PMT(Financiamiento!$F$27/12,Financiamiento!$F$31*12,Financiamiento!$E52))</f>
        <v>0</v>
      </c>
      <c r="O22" s="338">
        <f>-IF(Financiamiento!$F$31*12+$A21&lt;=pagoint!O$11,0,PMT(Financiamiento!$F$27/12,Financiamiento!$F$31*12,Financiamiento!$E52))</f>
        <v>0</v>
      </c>
      <c r="P22" s="338">
        <f>-IF(Financiamiento!$F$31*12+$A21&lt;=pagoint!P$11,0,PMT(Financiamiento!$F$27/12,Financiamiento!$F$31*12,Financiamiento!$E52))</f>
        <v>0</v>
      </c>
      <c r="Q22" s="338">
        <f>-IF(Financiamiento!$F$31*12+$A21&lt;=pagoint!Q$11,0,PMT(Financiamiento!$F$27/12,Financiamiento!$F$31*12,Financiamiento!$E52))</f>
        <v>0</v>
      </c>
      <c r="R22" s="338">
        <f>-IF(Financiamiento!$F$31*12+$A21&lt;=pagoint!R$11,0,PMT(Financiamiento!$F$27/12,Financiamiento!$F$31*12,Financiamiento!$E52))</f>
        <v>0</v>
      </c>
      <c r="S22" s="338">
        <f>-IF(Financiamiento!$F$31*12+$A21&lt;=pagoint!S$11,0,PMT(Financiamiento!$F$27/12,Financiamiento!$F$31*12,Financiamiento!$E52))</f>
        <v>0</v>
      </c>
      <c r="T22" s="338">
        <f>-IF(Financiamiento!$F$31*12+$A21&lt;=pagoint!T$11,0,PMT(Financiamiento!$F$27/12,Financiamiento!$F$31*12,Financiamiento!$E52))</f>
        <v>0</v>
      </c>
      <c r="U22" s="338">
        <f>-IF(Financiamiento!$F$31*12+$A21&lt;=pagoint!U$11,0,PMT(Financiamiento!$F$27/12,Financiamiento!$F$31*12,Financiamiento!$E52))</f>
        <v>0</v>
      </c>
      <c r="V22" s="338">
        <f>-IF(Financiamiento!$F$31*12+$A21&lt;=pagoint!V$11,0,PMT(Financiamiento!$F$27/12,Financiamiento!$F$31*12,Financiamiento!$E52))</f>
        <v>0</v>
      </c>
      <c r="W22" s="338">
        <f>-IF(Financiamiento!$F$31*12+$A21&lt;=pagoint!W$11,0,PMT(Financiamiento!$F$27/12,Financiamiento!$F$31*12,Financiamiento!$E52))</f>
        <v>0</v>
      </c>
      <c r="X22" s="338">
        <f>-IF(Financiamiento!$F$31*12+$A21&lt;=pagoint!X$11,0,PMT(Financiamiento!$F$27/12,Financiamiento!$F$31*12,Financiamiento!$E52))</f>
        <v>0</v>
      </c>
      <c r="Y22" s="338">
        <f>-IF(Financiamiento!$F$31*12+$A21&lt;=pagoint!Y$11,0,PMT(Financiamiento!$F$27/12,Financiamiento!$F$31*12,Financiamiento!$E52))</f>
        <v>0</v>
      </c>
      <c r="Z22" s="338">
        <f>-IF(Financiamiento!$F$31*12+$A21&lt;=pagoint!Z$11,0,PMT(Financiamiento!$F$27/12,Financiamiento!$F$31*12,Financiamiento!$E52))</f>
        <v>0</v>
      </c>
      <c r="AA22" s="338">
        <f>-IF(Financiamiento!$F$31*12+$A21&lt;=pagoint!AA$11,0,PMT(Financiamiento!$F$27/12,Financiamiento!$F$31*12,Financiamiento!$E52))</f>
        <v>0</v>
      </c>
      <c r="AB22" s="338">
        <f>-IF(Financiamiento!$F$31*12+$A21&lt;=pagoint!AB$11,0,PMT(Financiamiento!$F$27/12,Financiamiento!$F$31*12,Financiamiento!$E52))</f>
        <v>0</v>
      </c>
      <c r="AC22" s="338">
        <f>-IF(Financiamiento!$F$31*12+$A21&lt;=pagoint!AC$11,0,PMT(Financiamiento!$F$27/12,Financiamiento!$F$31*12,Financiamiento!$E52))</f>
        <v>0</v>
      </c>
      <c r="AD22" s="338">
        <f>-IF(Financiamiento!$F$31*12+$A21&lt;=pagoint!AD$11,0,PMT(Financiamiento!$F$27/12,Financiamiento!$F$31*12,Financiamiento!$E52))</f>
        <v>0</v>
      </c>
      <c r="AE22" s="338">
        <f>-IF(Financiamiento!$F$31*12+$A21&lt;=pagoint!AE$11,0,PMT(Financiamiento!$F$27/12,Financiamiento!$F$31*12,Financiamiento!$E52))</f>
        <v>0</v>
      </c>
      <c r="AF22" s="338">
        <f>-IF(Financiamiento!$F$31*12+$A21&lt;=pagoint!AF$11,0,PMT(Financiamiento!$F$27/12,Financiamiento!$F$31*12,Financiamiento!$E52))</f>
        <v>0</v>
      </c>
      <c r="AG22" s="338">
        <f>-IF(Financiamiento!$F$31*12+$A21&lt;=pagoint!AG$11,0,PMT(Financiamiento!$F$27/12,Financiamiento!$F$31*12,Financiamiento!$E52))</f>
        <v>0</v>
      </c>
      <c r="AH22" s="338">
        <f>-IF(Financiamiento!$F$31*12+$A21&lt;=pagoint!AH$11,0,PMT(Financiamiento!$F$27/12,Financiamiento!$F$31*12,Financiamiento!$E52))</f>
        <v>0</v>
      </c>
      <c r="AI22" s="338">
        <f>-IF(Financiamiento!$F$31*12+$A21&lt;=pagoint!AI$11,0,PMT(Financiamiento!$F$27/12,Financiamiento!$F$31*12,Financiamiento!$E52))</f>
        <v>0</v>
      </c>
      <c r="AJ22" s="338">
        <f>-IF(Financiamiento!$F$31*12+$A21&lt;=pagoint!AJ$11,0,PMT(Financiamiento!$F$27/12,Financiamiento!$F$31*12,Financiamiento!$E52))</f>
        <v>0</v>
      </c>
      <c r="AK22" s="338">
        <f>-IF(Financiamiento!$F$31*12+$A21&lt;=pagoint!AK$11,0,PMT(Financiamiento!$F$27/12,Financiamiento!$F$31*12,Financiamiento!$E52))</f>
        <v>0</v>
      </c>
      <c r="AL22" s="338">
        <f>-IF(Financiamiento!$F$31*12+$A21&lt;=pagoint!AL$11,0,PMT(Financiamiento!$F$27/12,Financiamiento!$F$31*12,Financiamiento!$E52))</f>
        <v>0</v>
      </c>
      <c r="AM22" s="338">
        <f>-IF(Financiamiento!$F$31*12+$A21&lt;=pagoint!AM$11,0,PMT(Financiamiento!$F$27/12,Financiamiento!$F$31*12,Financiamiento!$E52))</f>
        <v>0</v>
      </c>
      <c r="AN22" s="338">
        <f>-IF(Financiamiento!$F$31*12+$A21&lt;=pagoint!AN$11,0,PMT(Financiamiento!$F$27/12,Financiamiento!$F$31*12,Financiamiento!$E52))</f>
        <v>0</v>
      </c>
      <c r="AO22" s="338">
        <f>-IF(Financiamiento!$F$31*12+$A21&lt;=pagoint!AO$11,0,PMT(Financiamiento!$F$27/12,Financiamiento!$F$31*12,Financiamiento!$E52))</f>
        <v>0</v>
      </c>
      <c r="AP22" s="338">
        <f>-IF(Financiamiento!$F$31*12+$A21&lt;=pagoint!AP$11,0,PMT(Financiamiento!$F$27/12,Financiamiento!$F$31*12,Financiamiento!$E52))</f>
        <v>0</v>
      </c>
      <c r="AQ22" s="338">
        <f>-IF(Financiamiento!$F$31*12+$A21&lt;=pagoint!AQ$11,0,PMT(Financiamiento!$F$27/12,Financiamiento!$F$31*12,Financiamiento!$E52))</f>
        <v>0</v>
      </c>
      <c r="AR22" s="338">
        <f>-IF(Financiamiento!$F$31*12+$A21&lt;=pagoint!AR$11,0,PMT(Financiamiento!$F$27/12,Financiamiento!$F$31*12,Financiamiento!$E52))</f>
        <v>0</v>
      </c>
      <c r="AS22" s="338">
        <f>-IF(Financiamiento!$F$31*12+$A21&lt;=pagoint!AS$11,0,PMT(Financiamiento!$F$27/12,Financiamiento!$F$31*12,Financiamiento!$E52))</f>
        <v>0</v>
      </c>
      <c r="AT22" s="338">
        <f>-IF(Financiamiento!$F$31*12+$A21&lt;=pagoint!AT$11,0,PMT(Financiamiento!$F$27/12,Financiamiento!$F$31*12,Financiamiento!$E52))</f>
        <v>0</v>
      </c>
      <c r="AU22" s="338">
        <f>-IF(Financiamiento!$F$31*12+$A21&lt;=pagoint!AU$11,0,PMT(Financiamiento!$F$27/12,Financiamiento!$F$31*12,Financiamiento!$E52))</f>
        <v>0</v>
      </c>
      <c r="AV22" s="338">
        <f>-IF(Financiamiento!$F$31*12+$A21&lt;=pagoint!AV$11,0,PMT(Financiamiento!$F$27/12,Financiamiento!$F$31*12,Financiamiento!$E52))</f>
        <v>0</v>
      </c>
      <c r="AW22" s="338">
        <f>-IF(Financiamiento!$F$31*12+$A21&lt;=pagoint!AW$11,0,PMT(Financiamiento!$F$27/12,Financiamiento!$F$31*12,Financiamiento!$E52))</f>
        <v>0</v>
      </c>
      <c r="AX22" s="338">
        <f>-IF(Financiamiento!$F$31*12+$A21&lt;=pagoint!AX$11,0,PMT(Financiamiento!$F$27/12,Financiamiento!$F$31*12,Financiamiento!$E52))</f>
        <v>0</v>
      </c>
      <c r="AY22" s="338">
        <f>-IF(Financiamiento!$F$31*12+$A21&lt;=pagoint!AY$11,0,PMT(Financiamiento!$F$27/12,Financiamiento!$F$31*12,Financiamiento!$E52))</f>
        <v>0</v>
      </c>
      <c r="AZ22" s="338">
        <f>-IF(Financiamiento!$F$31*12+$A21&lt;=pagoint!AZ$11,0,PMT(Financiamiento!$F$27/12,Financiamiento!$F$31*12,Financiamiento!$E52))</f>
        <v>0</v>
      </c>
      <c r="BA22" s="338">
        <f>-IF(Financiamiento!$F$31*12+$A21&lt;=pagoint!BA$11,0,PMT(Financiamiento!$F$27/12,Financiamiento!$F$31*12,Financiamiento!$E52))</f>
        <v>0</v>
      </c>
      <c r="BB22" s="338">
        <f>-IF(Financiamiento!$F$31*12+$A21&lt;=pagoint!BB$11,0,PMT(Financiamiento!$F$27/12,Financiamiento!$F$31*12,Financiamiento!$E52))</f>
        <v>0</v>
      </c>
      <c r="BC22" s="338">
        <f>-IF(Financiamiento!$F$31*12+$A21&lt;=pagoint!BC$11,0,PMT(Financiamiento!$F$27/12,Financiamiento!$F$31*12,Financiamiento!$E52))</f>
        <v>0</v>
      </c>
      <c r="BD22" s="338">
        <f>-IF(Financiamiento!$F$31*12+$A21&lt;=pagoint!BD$11,0,PMT(Financiamiento!$F$27/12,Financiamiento!$F$31*12,Financiamiento!$E52))</f>
        <v>0</v>
      </c>
      <c r="BE22" s="338">
        <f>-IF(Financiamiento!$F$31*12+$A21&lt;=pagoint!BE$11,0,PMT(Financiamiento!$F$27/12,Financiamiento!$F$31*12,Financiamiento!$E52))</f>
        <v>0</v>
      </c>
      <c r="BF22" s="338">
        <f>-IF(Financiamiento!$F$31*12+$A21&lt;=pagoint!BF$11,0,PMT(Financiamiento!$F$27/12,Financiamiento!$F$31*12,Financiamiento!$E52))</f>
        <v>0</v>
      </c>
      <c r="BG22" s="338">
        <f>-IF(Financiamiento!$F$31*12+$A21&lt;=pagoint!BG$11,0,PMT(Financiamiento!$F$27/12,Financiamiento!$F$31*12,Financiamiento!$E52))</f>
        <v>0</v>
      </c>
      <c r="BH22" s="338">
        <f>-IF(Financiamiento!$F$31*12+$A21&lt;=pagoint!BH$11,0,PMT(Financiamiento!$F$27/12,Financiamiento!$F$31*12,Financiamiento!$E52))</f>
        <v>0</v>
      </c>
      <c r="BI22" s="338">
        <f>-IF(Financiamiento!$F$31*12+$A21&lt;=pagoint!BI$11,0,PMT(Financiamiento!$F$27/12,Financiamiento!$F$31*12,Financiamiento!$E52))</f>
        <v>0</v>
      </c>
      <c r="BJ22" s="338">
        <f>-IF(Financiamiento!$F$31*12+$A21&lt;=pagoint!BJ$11,0,PMT(Financiamiento!$F$27/12,Financiamiento!$F$31*12,Financiamiento!$E52))</f>
        <v>0</v>
      </c>
    </row>
    <row r="23" spans="1:62">
      <c r="A23" s="338">
        <v>11</v>
      </c>
      <c r="B23" s="337" t="s">
        <v>166</v>
      </c>
      <c r="M23" s="338">
        <f>-IF(Financiamiento!$F$31*12+$A22&lt;=pagoint!M$11,0,PMT(Financiamiento!$F$27/12,Financiamiento!$F$31*12,Financiamiento!$E53))</f>
        <v>0</v>
      </c>
      <c r="N23" s="338">
        <f>-IF(Financiamiento!$F$31*12+$A22&lt;=pagoint!N$11,0,PMT(Financiamiento!$F$27/12,Financiamiento!$F$31*12,Financiamiento!$E53))</f>
        <v>0</v>
      </c>
      <c r="O23" s="338">
        <f>-IF(Financiamiento!$F$31*12+$A22&lt;=pagoint!O$11,0,PMT(Financiamiento!$F$27/12,Financiamiento!$F$31*12,Financiamiento!$E53))</f>
        <v>0</v>
      </c>
      <c r="P23" s="338">
        <f>-IF(Financiamiento!$F$31*12+$A22&lt;=pagoint!P$11,0,PMT(Financiamiento!$F$27/12,Financiamiento!$F$31*12,Financiamiento!$E53))</f>
        <v>0</v>
      </c>
      <c r="Q23" s="338">
        <f>-IF(Financiamiento!$F$31*12+$A22&lt;=pagoint!Q$11,0,PMT(Financiamiento!$F$27/12,Financiamiento!$F$31*12,Financiamiento!$E53))</f>
        <v>0</v>
      </c>
      <c r="R23" s="338">
        <f>-IF(Financiamiento!$F$31*12+$A22&lt;=pagoint!R$11,0,PMT(Financiamiento!$F$27/12,Financiamiento!$F$31*12,Financiamiento!$E53))</f>
        <v>0</v>
      </c>
      <c r="S23" s="338">
        <f>-IF(Financiamiento!$F$31*12+$A22&lt;=pagoint!S$11,0,PMT(Financiamiento!$F$27/12,Financiamiento!$F$31*12,Financiamiento!$E53))</f>
        <v>0</v>
      </c>
      <c r="T23" s="338">
        <f>-IF(Financiamiento!$F$31*12+$A22&lt;=pagoint!T$11,0,PMT(Financiamiento!$F$27/12,Financiamiento!$F$31*12,Financiamiento!$E53))</f>
        <v>0</v>
      </c>
      <c r="U23" s="338">
        <f>-IF(Financiamiento!$F$31*12+$A22&lt;=pagoint!U$11,0,PMT(Financiamiento!$F$27/12,Financiamiento!$F$31*12,Financiamiento!$E53))</f>
        <v>0</v>
      </c>
      <c r="V23" s="338">
        <f>-IF(Financiamiento!$F$31*12+$A22&lt;=pagoint!V$11,0,PMT(Financiamiento!$F$27/12,Financiamiento!$F$31*12,Financiamiento!$E53))</f>
        <v>0</v>
      </c>
      <c r="W23" s="338">
        <f>-IF(Financiamiento!$F$31*12+$A22&lt;=pagoint!W$11,0,PMT(Financiamiento!$F$27/12,Financiamiento!$F$31*12,Financiamiento!$E53))</f>
        <v>0</v>
      </c>
      <c r="X23" s="338">
        <f>-IF(Financiamiento!$F$31*12+$A22&lt;=pagoint!X$11,0,PMT(Financiamiento!$F$27/12,Financiamiento!$F$31*12,Financiamiento!$E53))</f>
        <v>0</v>
      </c>
      <c r="Y23" s="338">
        <f>-IF(Financiamiento!$F$31*12+$A22&lt;=pagoint!Y$11,0,PMT(Financiamiento!$F$27/12,Financiamiento!$F$31*12,Financiamiento!$E53))</f>
        <v>0</v>
      </c>
      <c r="Z23" s="338">
        <f>-IF(Financiamiento!$F$31*12+$A22&lt;=pagoint!Z$11,0,PMT(Financiamiento!$F$27/12,Financiamiento!$F$31*12,Financiamiento!$E53))</f>
        <v>0</v>
      </c>
      <c r="AA23" s="338">
        <f>-IF(Financiamiento!$F$31*12+$A22&lt;=pagoint!AA$11,0,PMT(Financiamiento!$F$27/12,Financiamiento!$F$31*12,Financiamiento!$E53))</f>
        <v>0</v>
      </c>
      <c r="AB23" s="338">
        <f>-IF(Financiamiento!$F$31*12+$A22&lt;=pagoint!AB$11,0,PMT(Financiamiento!$F$27/12,Financiamiento!$F$31*12,Financiamiento!$E53))</f>
        <v>0</v>
      </c>
      <c r="AC23" s="338">
        <f>-IF(Financiamiento!$F$31*12+$A22&lt;=pagoint!AC$11,0,PMT(Financiamiento!$F$27/12,Financiamiento!$F$31*12,Financiamiento!$E53))</f>
        <v>0</v>
      </c>
      <c r="AD23" s="338">
        <f>-IF(Financiamiento!$F$31*12+$A22&lt;=pagoint!AD$11,0,PMT(Financiamiento!$F$27/12,Financiamiento!$F$31*12,Financiamiento!$E53))</f>
        <v>0</v>
      </c>
      <c r="AE23" s="338">
        <f>-IF(Financiamiento!$F$31*12+$A22&lt;=pagoint!AE$11,0,PMT(Financiamiento!$F$27/12,Financiamiento!$F$31*12,Financiamiento!$E53))</f>
        <v>0</v>
      </c>
      <c r="AF23" s="338">
        <f>-IF(Financiamiento!$F$31*12+$A22&lt;=pagoint!AF$11,0,PMT(Financiamiento!$F$27/12,Financiamiento!$F$31*12,Financiamiento!$E53))</f>
        <v>0</v>
      </c>
      <c r="AG23" s="338">
        <f>-IF(Financiamiento!$F$31*12+$A22&lt;=pagoint!AG$11,0,PMT(Financiamiento!$F$27/12,Financiamiento!$F$31*12,Financiamiento!$E53))</f>
        <v>0</v>
      </c>
      <c r="AH23" s="338">
        <f>-IF(Financiamiento!$F$31*12+$A22&lt;=pagoint!AH$11,0,PMT(Financiamiento!$F$27/12,Financiamiento!$F$31*12,Financiamiento!$E53))</f>
        <v>0</v>
      </c>
      <c r="AI23" s="338">
        <f>-IF(Financiamiento!$F$31*12+$A22&lt;=pagoint!AI$11,0,PMT(Financiamiento!$F$27/12,Financiamiento!$F$31*12,Financiamiento!$E53))</f>
        <v>0</v>
      </c>
      <c r="AJ23" s="338">
        <f>-IF(Financiamiento!$F$31*12+$A22&lt;=pagoint!AJ$11,0,PMT(Financiamiento!$F$27/12,Financiamiento!$F$31*12,Financiamiento!$E53))</f>
        <v>0</v>
      </c>
      <c r="AK23" s="338">
        <f>-IF(Financiamiento!$F$31*12+$A22&lt;=pagoint!AK$11,0,PMT(Financiamiento!$F$27/12,Financiamiento!$F$31*12,Financiamiento!$E53))</f>
        <v>0</v>
      </c>
      <c r="AL23" s="338">
        <f>-IF(Financiamiento!$F$31*12+$A22&lt;=pagoint!AL$11,0,PMT(Financiamiento!$F$27/12,Financiamiento!$F$31*12,Financiamiento!$E53))</f>
        <v>0</v>
      </c>
      <c r="AM23" s="338">
        <f>-IF(Financiamiento!$F$31*12+$A22&lt;=pagoint!AM$11,0,PMT(Financiamiento!$F$27/12,Financiamiento!$F$31*12,Financiamiento!$E53))</f>
        <v>0</v>
      </c>
      <c r="AN23" s="338">
        <f>-IF(Financiamiento!$F$31*12+$A22&lt;=pagoint!AN$11,0,PMT(Financiamiento!$F$27/12,Financiamiento!$F$31*12,Financiamiento!$E53))</f>
        <v>0</v>
      </c>
      <c r="AO23" s="338">
        <f>-IF(Financiamiento!$F$31*12+$A22&lt;=pagoint!AO$11,0,PMT(Financiamiento!$F$27/12,Financiamiento!$F$31*12,Financiamiento!$E53))</f>
        <v>0</v>
      </c>
      <c r="AP23" s="338">
        <f>-IF(Financiamiento!$F$31*12+$A22&lt;=pagoint!AP$11,0,PMT(Financiamiento!$F$27/12,Financiamiento!$F$31*12,Financiamiento!$E53))</f>
        <v>0</v>
      </c>
      <c r="AQ23" s="338">
        <f>-IF(Financiamiento!$F$31*12+$A22&lt;=pagoint!AQ$11,0,PMT(Financiamiento!$F$27/12,Financiamiento!$F$31*12,Financiamiento!$E53))</f>
        <v>0</v>
      </c>
      <c r="AR23" s="338">
        <f>-IF(Financiamiento!$F$31*12+$A22&lt;=pagoint!AR$11,0,PMT(Financiamiento!$F$27/12,Financiamiento!$F$31*12,Financiamiento!$E53))</f>
        <v>0</v>
      </c>
      <c r="AS23" s="338">
        <f>-IF(Financiamiento!$F$31*12+$A22&lt;=pagoint!AS$11,0,PMT(Financiamiento!$F$27/12,Financiamiento!$F$31*12,Financiamiento!$E53))</f>
        <v>0</v>
      </c>
      <c r="AT23" s="338">
        <f>-IF(Financiamiento!$F$31*12+$A22&lt;=pagoint!AT$11,0,PMT(Financiamiento!$F$27/12,Financiamiento!$F$31*12,Financiamiento!$E53))</f>
        <v>0</v>
      </c>
      <c r="AU23" s="338">
        <f>-IF(Financiamiento!$F$31*12+$A22&lt;=pagoint!AU$11,0,PMT(Financiamiento!$F$27/12,Financiamiento!$F$31*12,Financiamiento!$E53))</f>
        <v>0</v>
      </c>
      <c r="AV23" s="338">
        <f>-IF(Financiamiento!$F$31*12+$A22&lt;=pagoint!AV$11,0,PMT(Financiamiento!$F$27/12,Financiamiento!$F$31*12,Financiamiento!$E53))</f>
        <v>0</v>
      </c>
      <c r="AW23" s="338">
        <f>-IF(Financiamiento!$F$31*12+$A22&lt;=pagoint!AW$11,0,PMT(Financiamiento!$F$27/12,Financiamiento!$F$31*12,Financiamiento!$E53))</f>
        <v>0</v>
      </c>
      <c r="AX23" s="338">
        <f>-IF(Financiamiento!$F$31*12+$A22&lt;=pagoint!AX$11,0,PMT(Financiamiento!$F$27/12,Financiamiento!$F$31*12,Financiamiento!$E53))</f>
        <v>0</v>
      </c>
      <c r="AY23" s="338">
        <f>-IF(Financiamiento!$F$31*12+$A22&lt;=pagoint!AY$11,0,PMT(Financiamiento!$F$27/12,Financiamiento!$F$31*12,Financiamiento!$E53))</f>
        <v>0</v>
      </c>
      <c r="AZ23" s="338">
        <f>-IF(Financiamiento!$F$31*12+$A22&lt;=pagoint!AZ$11,0,PMT(Financiamiento!$F$27/12,Financiamiento!$F$31*12,Financiamiento!$E53))</f>
        <v>0</v>
      </c>
      <c r="BA23" s="338">
        <f>-IF(Financiamiento!$F$31*12+$A22&lt;=pagoint!BA$11,0,PMT(Financiamiento!$F$27/12,Financiamiento!$F$31*12,Financiamiento!$E53))</f>
        <v>0</v>
      </c>
      <c r="BB23" s="338">
        <f>-IF(Financiamiento!$F$31*12+$A22&lt;=pagoint!BB$11,0,PMT(Financiamiento!$F$27/12,Financiamiento!$F$31*12,Financiamiento!$E53))</f>
        <v>0</v>
      </c>
      <c r="BC23" s="338">
        <f>-IF(Financiamiento!$F$31*12+$A22&lt;=pagoint!BC$11,0,PMT(Financiamiento!$F$27/12,Financiamiento!$F$31*12,Financiamiento!$E53))</f>
        <v>0</v>
      </c>
      <c r="BD23" s="338">
        <f>-IF(Financiamiento!$F$31*12+$A22&lt;=pagoint!BD$11,0,PMT(Financiamiento!$F$27/12,Financiamiento!$F$31*12,Financiamiento!$E53))</f>
        <v>0</v>
      </c>
      <c r="BE23" s="338">
        <f>-IF(Financiamiento!$F$31*12+$A22&lt;=pagoint!BE$11,0,PMT(Financiamiento!$F$27/12,Financiamiento!$F$31*12,Financiamiento!$E53))</f>
        <v>0</v>
      </c>
      <c r="BF23" s="338">
        <f>-IF(Financiamiento!$F$31*12+$A22&lt;=pagoint!BF$11,0,PMT(Financiamiento!$F$27/12,Financiamiento!$F$31*12,Financiamiento!$E53))</f>
        <v>0</v>
      </c>
      <c r="BG23" s="338">
        <f>-IF(Financiamiento!$F$31*12+$A22&lt;=pagoint!BG$11,0,PMT(Financiamiento!$F$27/12,Financiamiento!$F$31*12,Financiamiento!$E53))</f>
        <v>0</v>
      </c>
      <c r="BH23" s="338">
        <f>-IF(Financiamiento!$F$31*12+$A22&lt;=pagoint!BH$11,0,PMT(Financiamiento!$F$27/12,Financiamiento!$F$31*12,Financiamiento!$E53))</f>
        <v>0</v>
      </c>
      <c r="BI23" s="338">
        <f>-IF(Financiamiento!$F$31*12+$A22&lt;=pagoint!BI$11,0,PMT(Financiamiento!$F$27/12,Financiamiento!$F$31*12,Financiamiento!$E53))</f>
        <v>0</v>
      </c>
      <c r="BJ23" s="338">
        <f>-IF(Financiamiento!$F$31*12+$A22&lt;=pagoint!BJ$11,0,PMT(Financiamiento!$F$27/12,Financiamiento!$F$31*12,Financiamiento!$E53))</f>
        <v>0</v>
      </c>
    </row>
    <row r="24" spans="1:62">
      <c r="A24" s="338">
        <v>12</v>
      </c>
      <c r="B24" s="337" t="s">
        <v>167</v>
      </c>
      <c r="N24" s="338">
        <f>-IF(Financiamiento!$F$31*12+$A23&lt;=pagoint!N$11,0,PMT(Financiamiento!$F$27/12,Financiamiento!$F$31*12,Financiamiento!$E54))</f>
        <v>0</v>
      </c>
      <c r="O24" s="338">
        <f>-IF(Financiamiento!$F$31*12+$A23&lt;=pagoint!O$11,0,PMT(Financiamiento!$F$27/12,Financiamiento!$F$31*12,Financiamiento!$E54))</f>
        <v>0</v>
      </c>
      <c r="P24" s="338">
        <f>-IF(Financiamiento!$F$31*12+$A23&lt;=pagoint!P$11,0,PMT(Financiamiento!$F$27/12,Financiamiento!$F$31*12,Financiamiento!$E54))</f>
        <v>0</v>
      </c>
      <c r="Q24" s="338">
        <f>-IF(Financiamiento!$F$31*12+$A23&lt;=pagoint!Q$11,0,PMT(Financiamiento!$F$27/12,Financiamiento!$F$31*12,Financiamiento!$E54))</f>
        <v>0</v>
      </c>
      <c r="R24" s="338">
        <f>-IF(Financiamiento!$F$31*12+$A23&lt;=pagoint!R$11,0,PMT(Financiamiento!$F$27/12,Financiamiento!$F$31*12,Financiamiento!$E54))</f>
        <v>0</v>
      </c>
      <c r="S24" s="338">
        <f>-IF(Financiamiento!$F$31*12+$A23&lt;=pagoint!S$11,0,PMT(Financiamiento!$F$27/12,Financiamiento!$F$31*12,Financiamiento!$E54))</f>
        <v>0</v>
      </c>
      <c r="T24" s="338">
        <f>-IF(Financiamiento!$F$31*12+$A23&lt;=pagoint!T$11,0,PMT(Financiamiento!$F$27/12,Financiamiento!$F$31*12,Financiamiento!$E54))</f>
        <v>0</v>
      </c>
      <c r="U24" s="338">
        <f>-IF(Financiamiento!$F$31*12+$A23&lt;=pagoint!U$11,0,PMT(Financiamiento!$F$27/12,Financiamiento!$F$31*12,Financiamiento!$E54))</f>
        <v>0</v>
      </c>
      <c r="V24" s="338">
        <f>-IF(Financiamiento!$F$31*12+$A23&lt;=pagoint!V$11,0,PMT(Financiamiento!$F$27/12,Financiamiento!$F$31*12,Financiamiento!$E54))</f>
        <v>0</v>
      </c>
      <c r="W24" s="338">
        <f>-IF(Financiamiento!$F$31*12+$A23&lt;=pagoint!W$11,0,PMT(Financiamiento!$F$27/12,Financiamiento!$F$31*12,Financiamiento!$E54))</f>
        <v>0</v>
      </c>
      <c r="X24" s="338">
        <f>-IF(Financiamiento!$F$31*12+$A23&lt;=pagoint!X$11,0,PMT(Financiamiento!$F$27/12,Financiamiento!$F$31*12,Financiamiento!$E54))</f>
        <v>0</v>
      </c>
      <c r="Y24" s="338">
        <f>-IF(Financiamiento!$F$31*12+$A23&lt;=pagoint!Y$11,0,PMT(Financiamiento!$F$27/12,Financiamiento!$F$31*12,Financiamiento!$E54))</f>
        <v>0</v>
      </c>
      <c r="Z24" s="338">
        <f>-IF(Financiamiento!$F$31*12+$A23&lt;=pagoint!Z$11,0,PMT(Financiamiento!$F$27/12,Financiamiento!$F$31*12,Financiamiento!$E54))</f>
        <v>0</v>
      </c>
      <c r="AA24" s="338">
        <f>-IF(Financiamiento!$F$31*12+$A23&lt;=pagoint!AA$11,0,PMT(Financiamiento!$F$27/12,Financiamiento!$F$31*12,Financiamiento!$E54))</f>
        <v>0</v>
      </c>
      <c r="AB24" s="338">
        <f>-IF(Financiamiento!$F$31*12+$A23&lt;=pagoint!AB$11,0,PMT(Financiamiento!$F$27/12,Financiamiento!$F$31*12,Financiamiento!$E54))</f>
        <v>0</v>
      </c>
      <c r="AC24" s="338">
        <f>-IF(Financiamiento!$F$31*12+$A23&lt;=pagoint!AC$11,0,PMT(Financiamiento!$F$27/12,Financiamiento!$F$31*12,Financiamiento!$E54))</f>
        <v>0</v>
      </c>
      <c r="AD24" s="338">
        <f>-IF(Financiamiento!$F$31*12+$A23&lt;=pagoint!AD$11,0,PMT(Financiamiento!$F$27/12,Financiamiento!$F$31*12,Financiamiento!$E54))</f>
        <v>0</v>
      </c>
      <c r="AE24" s="338">
        <f>-IF(Financiamiento!$F$31*12+$A23&lt;=pagoint!AE$11,0,PMT(Financiamiento!$F$27/12,Financiamiento!$F$31*12,Financiamiento!$E54))</f>
        <v>0</v>
      </c>
      <c r="AF24" s="338">
        <f>-IF(Financiamiento!$F$31*12+$A23&lt;=pagoint!AF$11,0,PMT(Financiamiento!$F$27/12,Financiamiento!$F$31*12,Financiamiento!$E54))</f>
        <v>0</v>
      </c>
      <c r="AG24" s="338">
        <f>-IF(Financiamiento!$F$31*12+$A23&lt;=pagoint!AG$11,0,PMT(Financiamiento!$F$27/12,Financiamiento!$F$31*12,Financiamiento!$E54))</f>
        <v>0</v>
      </c>
      <c r="AH24" s="338">
        <f>-IF(Financiamiento!$F$31*12+$A23&lt;=pagoint!AH$11,0,PMT(Financiamiento!$F$27/12,Financiamiento!$F$31*12,Financiamiento!$E54))</f>
        <v>0</v>
      </c>
      <c r="AI24" s="338">
        <f>-IF(Financiamiento!$F$31*12+$A23&lt;=pagoint!AI$11,0,PMT(Financiamiento!$F$27/12,Financiamiento!$F$31*12,Financiamiento!$E54))</f>
        <v>0</v>
      </c>
      <c r="AJ24" s="338">
        <f>-IF(Financiamiento!$F$31*12+$A23&lt;=pagoint!AJ$11,0,PMT(Financiamiento!$F$27/12,Financiamiento!$F$31*12,Financiamiento!$E54))</f>
        <v>0</v>
      </c>
      <c r="AK24" s="338">
        <f>-IF(Financiamiento!$F$31*12+$A23&lt;=pagoint!AK$11,0,PMT(Financiamiento!$F$27/12,Financiamiento!$F$31*12,Financiamiento!$E54))</f>
        <v>0</v>
      </c>
      <c r="AL24" s="338">
        <f>-IF(Financiamiento!$F$31*12+$A23&lt;=pagoint!AL$11,0,PMT(Financiamiento!$F$27/12,Financiamiento!$F$31*12,Financiamiento!$E54))</f>
        <v>0</v>
      </c>
      <c r="AM24" s="338">
        <f>-IF(Financiamiento!$F$31*12+$A23&lt;=pagoint!AM$11,0,PMT(Financiamiento!$F$27/12,Financiamiento!$F$31*12,Financiamiento!$E54))</f>
        <v>0</v>
      </c>
      <c r="AN24" s="338">
        <f>-IF(Financiamiento!$F$31*12+$A23&lt;=pagoint!AN$11,0,PMT(Financiamiento!$F$27/12,Financiamiento!$F$31*12,Financiamiento!$E54))</f>
        <v>0</v>
      </c>
      <c r="AO24" s="338">
        <f>-IF(Financiamiento!$F$31*12+$A23&lt;=pagoint!AO$11,0,PMT(Financiamiento!$F$27/12,Financiamiento!$F$31*12,Financiamiento!$E54))</f>
        <v>0</v>
      </c>
      <c r="AP24" s="338">
        <f>-IF(Financiamiento!$F$31*12+$A23&lt;=pagoint!AP$11,0,PMT(Financiamiento!$F$27/12,Financiamiento!$F$31*12,Financiamiento!$E54))</f>
        <v>0</v>
      </c>
      <c r="AQ24" s="338">
        <f>-IF(Financiamiento!$F$31*12+$A23&lt;=pagoint!AQ$11,0,PMT(Financiamiento!$F$27/12,Financiamiento!$F$31*12,Financiamiento!$E54))</f>
        <v>0</v>
      </c>
      <c r="AR24" s="338">
        <f>-IF(Financiamiento!$F$31*12+$A23&lt;=pagoint!AR$11,0,PMT(Financiamiento!$F$27/12,Financiamiento!$F$31*12,Financiamiento!$E54))</f>
        <v>0</v>
      </c>
      <c r="AS24" s="338">
        <f>-IF(Financiamiento!$F$31*12+$A23&lt;=pagoint!AS$11,0,PMT(Financiamiento!$F$27/12,Financiamiento!$F$31*12,Financiamiento!$E54))</f>
        <v>0</v>
      </c>
      <c r="AT24" s="338">
        <f>-IF(Financiamiento!$F$31*12+$A23&lt;=pagoint!AT$11,0,PMT(Financiamiento!$F$27/12,Financiamiento!$F$31*12,Financiamiento!$E54))</f>
        <v>0</v>
      </c>
      <c r="AU24" s="338">
        <f>-IF(Financiamiento!$F$31*12+$A23&lt;=pagoint!AU$11,0,PMT(Financiamiento!$F$27/12,Financiamiento!$F$31*12,Financiamiento!$E54))</f>
        <v>0</v>
      </c>
      <c r="AV24" s="338">
        <f>-IF(Financiamiento!$F$31*12+$A23&lt;=pagoint!AV$11,0,PMT(Financiamiento!$F$27/12,Financiamiento!$F$31*12,Financiamiento!$E54))</f>
        <v>0</v>
      </c>
      <c r="AW24" s="338">
        <f>-IF(Financiamiento!$F$31*12+$A23&lt;=pagoint!AW$11,0,PMT(Financiamiento!$F$27/12,Financiamiento!$F$31*12,Financiamiento!$E54))</f>
        <v>0</v>
      </c>
      <c r="AX24" s="338">
        <f>-IF(Financiamiento!$F$31*12+$A23&lt;=pagoint!AX$11,0,PMT(Financiamiento!$F$27/12,Financiamiento!$F$31*12,Financiamiento!$E54))</f>
        <v>0</v>
      </c>
      <c r="AY24" s="338">
        <f>-IF(Financiamiento!$F$31*12+$A23&lt;=pagoint!AY$11,0,PMT(Financiamiento!$F$27/12,Financiamiento!$F$31*12,Financiamiento!$E54))</f>
        <v>0</v>
      </c>
      <c r="AZ24" s="338">
        <f>-IF(Financiamiento!$F$31*12+$A23&lt;=pagoint!AZ$11,0,PMT(Financiamiento!$F$27/12,Financiamiento!$F$31*12,Financiamiento!$E54))</f>
        <v>0</v>
      </c>
      <c r="BA24" s="338">
        <f>-IF(Financiamiento!$F$31*12+$A23&lt;=pagoint!BA$11,0,PMT(Financiamiento!$F$27/12,Financiamiento!$F$31*12,Financiamiento!$E54))</f>
        <v>0</v>
      </c>
      <c r="BB24" s="338">
        <f>-IF(Financiamiento!$F$31*12+$A23&lt;=pagoint!BB$11,0,PMT(Financiamiento!$F$27/12,Financiamiento!$F$31*12,Financiamiento!$E54))</f>
        <v>0</v>
      </c>
      <c r="BC24" s="338">
        <f>-IF(Financiamiento!$F$31*12+$A23&lt;=pagoint!BC$11,0,PMT(Financiamiento!$F$27/12,Financiamiento!$F$31*12,Financiamiento!$E54))</f>
        <v>0</v>
      </c>
      <c r="BD24" s="338">
        <f>-IF(Financiamiento!$F$31*12+$A23&lt;=pagoint!BD$11,0,PMT(Financiamiento!$F$27/12,Financiamiento!$F$31*12,Financiamiento!$E54))</f>
        <v>0</v>
      </c>
      <c r="BE24" s="338">
        <f>-IF(Financiamiento!$F$31*12+$A23&lt;=pagoint!BE$11,0,PMT(Financiamiento!$F$27/12,Financiamiento!$F$31*12,Financiamiento!$E54))</f>
        <v>0</v>
      </c>
      <c r="BF24" s="338">
        <f>-IF(Financiamiento!$F$31*12+$A23&lt;=pagoint!BF$11,0,PMT(Financiamiento!$F$27/12,Financiamiento!$F$31*12,Financiamiento!$E54))</f>
        <v>0</v>
      </c>
      <c r="BG24" s="338">
        <f>-IF(Financiamiento!$F$31*12+$A23&lt;=pagoint!BG$11,0,PMT(Financiamiento!$F$27/12,Financiamiento!$F$31*12,Financiamiento!$E54))</f>
        <v>0</v>
      </c>
      <c r="BH24" s="338">
        <f>-IF(Financiamiento!$F$31*12+$A23&lt;=pagoint!BH$11,0,PMT(Financiamiento!$F$27/12,Financiamiento!$F$31*12,Financiamiento!$E54))</f>
        <v>0</v>
      </c>
      <c r="BI24" s="338">
        <f>-IF(Financiamiento!$F$31*12+$A23&lt;=pagoint!BI$11,0,PMT(Financiamiento!$F$27/12,Financiamiento!$F$31*12,Financiamiento!$E54))</f>
        <v>0</v>
      </c>
      <c r="BJ24" s="338">
        <f>-IF(Financiamiento!$F$31*12+$A23&lt;=pagoint!BJ$11,0,PMT(Financiamiento!$F$27/12,Financiamiento!$F$31*12,Financiamiento!$E54))</f>
        <v>0</v>
      </c>
    </row>
    <row r="25" spans="1:62">
      <c r="A25" s="338">
        <v>13</v>
      </c>
      <c r="B25" s="337" t="s">
        <v>168</v>
      </c>
      <c r="O25" s="338">
        <f>-IF(Financiamiento!$F$31*12+$A24&lt;=pagoint!O$11,0,PMT(Financiamiento!$F$27/12,Financiamiento!$F$31*12,Financiamiento!$E55))</f>
        <v>0</v>
      </c>
      <c r="P25" s="338">
        <f>-IF(Financiamiento!$F$31*12+$A24&lt;=pagoint!P$11,0,PMT(Financiamiento!$F$27/12,Financiamiento!$F$31*12,Financiamiento!$E55))</f>
        <v>0</v>
      </c>
      <c r="Q25" s="338">
        <f>-IF(Financiamiento!$F$31*12+$A24&lt;=pagoint!Q$11,0,PMT(Financiamiento!$F$27/12,Financiamiento!$F$31*12,Financiamiento!$E55))</f>
        <v>0</v>
      </c>
      <c r="R25" s="338">
        <f>-IF(Financiamiento!$F$31*12+$A24&lt;=pagoint!R$11,0,PMT(Financiamiento!$F$27/12,Financiamiento!$F$31*12,Financiamiento!$E55))</f>
        <v>0</v>
      </c>
      <c r="S25" s="338">
        <f>-IF(Financiamiento!$F$31*12+$A24&lt;=pagoint!S$11,0,PMT(Financiamiento!$F$27/12,Financiamiento!$F$31*12,Financiamiento!$E55))</f>
        <v>0</v>
      </c>
      <c r="T25" s="338">
        <f>-IF(Financiamiento!$F$31*12+$A24&lt;=pagoint!T$11,0,PMT(Financiamiento!$F$27/12,Financiamiento!$F$31*12,Financiamiento!$E55))</f>
        <v>0</v>
      </c>
      <c r="U25" s="338">
        <f>-IF(Financiamiento!$F$31*12+$A24&lt;=pagoint!U$11,0,PMT(Financiamiento!$F$27/12,Financiamiento!$F$31*12,Financiamiento!$E55))</f>
        <v>0</v>
      </c>
      <c r="V25" s="338">
        <f>-IF(Financiamiento!$F$31*12+$A24&lt;=pagoint!V$11,0,PMT(Financiamiento!$F$27/12,Financiamiento!$F$31*12,Financiamiento!$E55))</f>
        <v>0</v>
      </c>
      <c r="W25" s="338">
        <f>-IF(Financiamiento!$F$31*12+$A24&lt;=pagoint!W$11,0,PMT(Financiamiento!$F$27/12,Financiamiento!$F$31*12,Financiamiento!$E55))</f>
        <v>0</v>
      </c>
      <c r="X25" s="338">
        <f>-IF(Financiamiento!$F$31*12+$A24&lt;=pagoint!X$11,0,PMT(Financiamiento!$F$27/12,Financiamiento!$F$31*12,Financiamiento!$E55))</f>
        <v>0</v>
      </c>
      <c r="Y25" s="338">
        <f>-IF(Financiamiento!$F$31*12+$A24&lt;=pagoint!Y$11,0,PMT(Financiamiento!$F$27/12,Financiamiento!$F$31*12,Financiamiento!$E55))</f>
        <v>0</v>
      </c>
      <c r="Z25" s="338">
        <f>-IF(Financiamiento!$F$31*12+$A24&lt;=pagoint!Z$11,0,PMT(Financiamiento!$F$27/12,Financiamiento!$F$31*12,Financiamiento!$E55))</f>
        <v>0</v>
      </c>
      <c r="AA25" s="338">
        <f>-IF(Financiamiento!$F$31*12+$A24&lt;=pagoint!AA$11,0,PMT(Financiamiento!$F$27/12,Financiamiento!$F$31*12,Financiamiento!$E55))</f>
        <v>0</v>
      </c>
      <c r="AB25" s="338">
        <f>-IF(Financiamiento!$F$31*12+$A24&lt;=pagoint!AB$11,0,PMT(Financiamiento!$F$27/12,Financiamiento!$F$31*12,Financiamiento!$E55))</f>
        <v>0</v>
      </c>
      <c r="AC25" s="338">
        <f>-IF(Financiamiento!$F$31*12+$A24&lt;=pagoint!AC$11,0,PMT(Financiamiento!$F$27/12,Financiamiento!$F$31*12,Financiamiento!$E55))</f>
        <v>0</v>
      </c>
      <c r="AD25" s="338">
        <f>-IF(Financiamiento!$F$31*12+$A24&lt;=pagoint!AD$11,0,PMT(Financiamiento!$F$27/12,Financiamiento!$F$31*12,Financiamiento!$E55))</f>
        <v>0</v>
      </c>
      <c r="AE25" s="338">
        <f>-IF(Financiamiento!$F$31*12+$A24&lt;=pagoint!AE$11,0,PMT(Financiamiento!$F$27/12,Financiamiento!$F$31*12,Financiamiento!$E55))</f>
        <v>0</v>
      </c>
      <c r="AF25" s="338">
        <f>-IF(Financiamiento!$F$31*12+$A24&lt;=pagoint!AF$11,0,PMT(Financiamiento!$F$27/12,Financiamiento!$F$31*12,Financiamiento!$E55))</f>
        <v>0</v>
      </c>
      <c r="AG25" s="338">
        <f>-IF(Financiamiento!$F$31*12+$A24&lt;=pagoint!AG$11,0,PMT(Financiamiento!$F$27/12,Financiamiento!$F$31*12,Financiamiento!$E55))</f>
        <v>0</v>
      </c>
      <c r="AH25" s="338">
        <f>-IF(Financiamiento!$F$31*12+$A24&lt;=pagoint!AH$11,0,PMT(Financiamiento!$F$27/12,Financiamiento!$F$31*12,Financiamiento!$E55))</f>
        <v>0</v>
      </c>
      <c r="AI25" s="338">
        <f>-IF(Financiamiento!$F$31*12+$A24&lt;=pagoint!AI$11,0,PMT(Financiamiento!$F$27/12,Financiamiento!$F$31*12,Financiamiento!$E55))</f>
        <v>0</v>
      </c>
      <c r="AJ25" s="338">
        <f>-IF(Financiamiento!$F$31*12+$A24&lt;=pagoint!AJ$11,0,PMT(Financiamiento!$F$27/12,Financiamiento!$F$31*12,Financiamiento!$E55))</f>
        <v>0</v>
      </c>
      <c r="AK25" s="338">
        <f>-IF(Financiamiento!$F$31*12+$A24&lt;=pagoint!AK$11,0,PMT(Financiamiento!$F$27/12,Financiamiento!$F$31*12,Financiamiento!$E55))</f>
        <v>0</v>
      </c>
      <c r="AL25" s="338">
        <f>-IF(Financiamiento!$F$31*12+$A24&lt;=pagoint!AL$11,0,PMT(Financiamiento!$F$27/12,Financiamiento!$F$31*12,Financiamiento!$E55))</f>
        <v>0</v>
      </c>
      <c r="AM25" s="338">
        <f>-IF(Financiamiento!$F$31*12+$A24&lt;=pagoint!AM$11,0,PMT(Financiamiento!$F$27/12,Financiamiento!$F$31*12,Financiamiento!$E55))</f>
        <v>0</v>
      </c>
      <c r="AN25" s="338">
        <f>-IF(Financiamiento!$F$31*12+$A24&lt;=pagoint!AN$11,0,PMT(Financiamiento!$F$27/12,Financiamiento!$F$31*12,Financiamiento!$E55))</f>
        <v>0</v>
      </c>
      <c r="AO25" s="338">
        <f>-IF(Financiamiento!$F$31*12+$A24&lt;=pagoint!AO$11,0,PMT(Financiamiento!$F$27/12,Financiamiento!$F$31*12,Financiamiento!$E55))</f>
        <v>0</v>
      </c>
      <c r="AP25" s="338">
        <f>-IF(Financiamiento!$F$31*12+$A24&lt;=pagoint!AP$11,0,PMT(Financiamiento!$F$27/12,Financiamiento!$F$31*12,Financiamiento!$E55))</f>
        <v>0</v>
      </c>
      <c r="AQ25" s="338">
        <f>-IF(Financiamiento!$F$31*12+$A24&lt;=pagoint!AQ$11,0,PMT(Financiamiento!$F$27/12,Financiamiento!$F$31*12,Financiamiento!$E55))</f>
        <v>0</v>
      </c>
      <c r="AR25" s="338">
        <f>-IF(Financiamiento!$F$31*12+$A24&lt;=pagoint!AR$11,0,PMT(Financiamiento!$F$27/12,Financiamiento!$F$31*12,Financiamiento!$E55))</f>
        <v>0</v>
      </c>
      <c r="AS25" s="338">
        <f>-IF(Financiamiento!$F$31*12+$A24&lt;=pagoint!AS$11,0,PMT(Financiamiento!$F$27/12,Financiamiento!$F$31*12,Financiamiento!$E55))</f>
        <v>0</v>
      </c>
      <c r="AT25" s="338">
        <f>-IF(Financiamiento!$F$31*12+$A24&lt;=pagoint!AT$11,0,PMT(Financiamiento!$F$27/12,Financiamiento!$F$31*12,Financiamiento!$E55))</f>
        <v>0</v>
      </c>
      <c r="AU25" s="338">
        <f>-IF(Financiamiento!$F$31*12+$A24&lt;=pagoint!AU$11,0,PMT(Financiamiento!$F$27/12,Financiamiento!$F$31*12,Financiamiento!$E55))</f>
        <v>0</v>
      </c>
      <c r="AV25" s="338">
        <f>-IF(Financiamiento!$F$31*12+$A24&lt;=pagoint!AV$11,0,PMT(Financiamiento!$F$27/12,Financiamiento!$F$31*12,Financiamiento!$E55))</f>
        <v>0</v>
      </c>
      <c r="AW25" s="338">
        <f>-IF(Financiamiento!$F$31*12+$A24&lt;=pagoint!AW$11,0,PMT(Financiamiento!$F$27/12,Financiamiento!$F$31*12,Financiamiento!$E55))</f>
        <v>0</v>
      </c>
      <c r="AX25" s="338">
        <f>-IF(Financiamiento!$F$31*12+$A24&lt;=pagoint!AX$11,0,PMT(Financiamiento!$F$27/12,Financiamiento!$F$31*12,Financiamiento!$E55))</f>
        <v>0</v>
      </c>
      <c r="AY25" s="338">
        <f>-IF(Financiamiento!$F$31*12+$A24&lt;=pagoint!AY$11,0,PMT(Financiamiento!$F$27/12,Financiamiento!$F$31*12,Financiamiento!$E55))</f>
        <v>0</v>
      </c>
      <c r="AZ25" s="338">
        <f>-IF(Financiamiento!$F$31*12+$A24&lt;=pagoint!AZ$11,0,PMT(Financiamiento!$F$27/12,Financiamiento!$F$31*12,Financiamiento!$E55))</f>
        <v>0</v>
      </c>
      <c r="BA25" s="338">
        <f>-IF(Financiamiento!$F$31*12+$A24&lt;=pagoint!BA$11,0,PMT(Financiamiento!$F$27/12,Financiamiento!$F$31*12,Financiamiento!$E55))</f>
        <v>0</v>
      </c>
      <c r="BB25" s="338">
        <f>-IF(Financiamiento!$F$31*12+$A24&lt;=pagoint!BB$11,0,PMT(Financiamiento!$F$27/12,Financiamiento!$F$31*12,Financiamiento!$E55))</f>
        <v>0</v>
      </c>
      <c r="BC25" s="338">
        <f>-IF(Financiamiento!$F$31*12+$A24&lt;=pagoint!BC$11,0,PMT(Financiamiento!$F$27/12,Financiamiento!$F$31*12,Financiamiento!$E55))</f>
        <v>0</v>
      </c>
      <c r="BD25" s="338">
        <f>-IF(Financiamiento!$F$31*12+$A24&lt;=pagoint!BD$11,0,PMT(Financiamiento!$F$27/12,Financiamiento!$F$31*12,Financiamiento!$E55))</f>
        <v>0</v>
      </c>
      <c r="BE25" s="338">
        <f>-IF(Financiamiento!$F$31*12+$A24&lt;=pagoint!BE$11,0,PMT(Financiamiento!$F$27/12,Financiamiento!$F$31*12,Financiamiento!$E55))</f>
        <v>0</v>
      </c>
      <c r="BF25" s="338">
        <f>-IF(Financiamiento!$F$31*12+$A24&lt;=pagoint!BF$11,0,PMT(Financiamiento!$F$27/12,Financiamiento!$F$31*12,Financiamiento!$E55))</f>
        <v>0</v>
      </c>
      <c r="BG25" s="338">
        <f>-IF(Financiamiento!$F$31*12+$A24&lt;=pagoint!BG$11,0,PMT(Financiamiento!$F$27/12,Financiamiento!$F$31*12,Financiamiento!$E55))</f>
        <v>0</v>
      </c>
      <c r="BH25" s="338">
        <f>-IF(Financiamiento!$F$31*12+$A24&lt;=pagoint!BH$11,0,PMT(Financiamiento!$F$27/12,Financiamiento!$F$31*12,Financiamiento!$E55))</f>
        <v>0</v>
      </c>
      <c r="BI25" s="338">
        <f>-IF(Financiamiento!$F$31*12+$A24&lt;=pagoint!BI$11,0,PMT(Financiamiento!$F$27/12,Financiamiento!$F$31*12,Financiamiento!$E55))</f>
        <v>0</v>
      </c>
      <c r="BJ25" s="338">
        <f>-IF(Financiamiento!$F$31*12+$A24&lt;=pagoint!BJ$11,0,PMT(Financiamiento!$F$27/12,Financiamiento!$F$31*12,Financiamiento!$E55))</f>
        <v>0</v>
      </c>
    </row>
    <row r="26" spans="1:62">
      <c r="A26" s="338">
        <v>14</v>
      </c>
      <c r="B26" s="337" t="s">
        <v>169</v>
      </c>
      <c r="P26" s="338">
        <f>-IF(Financiamiento!$F$31*12+$A25&lt;=pagoint!P$11,0,PMT(Financiamiento!$F$27/12,Financiamiento!$F$31*12,Financiamiento!$E56))</f>
        <v>0</v>
      </c>
      <c r="Q26" s="338">
        <f>-IF(Financiamiento!$F$31*12+$A25&lt;=pagoint!Q$11,0,PMT(Financiamiento!$F$27/12,Financiamiento!$F$31*12,Financiamiento!$E56))</f>
        <v>0</v>
      </c>
      <c r="R26" s="338">
        <f>-IF(Financiamiento!$F$31*12+$A25&lt;=pagoint!R$11,0,PMT(Financiamiento!$F$27/12,Financiamiento!$F$31*12,Financiamiento!$E56))</f>
        <v>0</v>
      </c>
      <c r="S26" s="338">
        <f>-IF(Financiamiento!$F$31*12+$A25&lt;=pagoint!S$11,0,PMT(Financiamiento!$F$27/12,Financiamiento!$F$31*12,Financiamiento!$E56))</f>
        <v>0</v>
      </c>
      <c r="T26" s="338">
        <f>-IF(Financiamiento!$F$31*12+$A25&lt;=pagoint!T$11,0,PMT(Financiamiento!$F$27/12,Financiamiento!$F$31*12,Financiamiento!$E56))</f>
        <v>0</v>
      </c>
      <c r="U26" s="338">
        <f>-IF(Financiamiento!$F$31*12+$A25&lt;=pagoint!U$11,0,PMT(Financiamiento!$F$27/12,Financiamiento!$F$31*12,Financiamiento!$E56))</f>
        <v>0</v>
      </c>
      <c r="V26" s="338">
        <f>-IF(Financiamiento!$F$31*12+$A25&lt;=pagoint!V$11,0,PMT(Financiamiento!$F$27/12,Financiamiento!$F$31*12,Financiamiento!$E56))</f>
        <v>0</v>
      </c>
      <c r="W26" s="338">
        <f>-IF(Financiamiento!$F$31*12+$A25&lt;=pagoint!W$11,0,PMT(Financiamiento!$F$27/12,Financiamiento!$F$31*12,Financiamiento!$E56))</f>
        <v>0</v>
      </c>
      <c r="X26" s="338">
        <f>-IF(Financiamiento!$F$31*12+$A25&lt;=pagoint!X$11,0,PMT(Financiamiento!$F$27/12,Financiamiento!$F$31*12,Financiamiento!$E56))</f>
        <v>0</v>
      </c>
      <c r="Y26" s="338">
        <f>-IF(Financiamiento!$F$31*12+$A25&lt;=pagoint!Y$11,0,PMT(Financiamiento!$F$27/12,Financiamiento!$F$31*12,Financiamiento!$E56))</f>
        <v>0</v>
      </c>
      <c r="Z26" s="338">
        <f>-IF(Financiamiento!$F$31*12+$A25&lt;=pagoint!Z$11,0,PMT(Financiamiento!$F$27/12,Financiamiento!$F$31*12,Financiamiento!$E56))</f>
        <v>0</v>
      </c>
      <c r="AA26" s="338">
        <f>-IF(Financiamiento!$F$31*12+$A25&lt;=pagoint!AA$11,0,PMT(Financiamiento!$F$27/12,Financiamiento!$F$31*12,Financiamiento!$E56))</f>
        <v>0</v>
      </c>
      <c r="AB26" s="338">
        <f>-IF(Financiamiento!$F$31*12+$A25&lt;=pagoint!AB$11,0,PMT(Financiamiento!$F$27/12,Financiamiento!$F$31*12,Financiamiento!$E56))</f>
        <v>0</v>
      </c>
      <c r="AC26" s="338">
        <f>-IF(Financiamiento!$F$31*12+$A25&lt;=pagoint!AC$11,0,PMT(Financiamiento!$F$27/12,Financiamiento!$F$31*12,Financiamiento!$E56))</f>
        <v>0</v>
      </c>
      <c r="AD26" s="338">
        <f>-IF(Financiamiento!$F$31*12+$A25&lt;=pagoint!AD$11,0,PMT(Financiamiento!$F$27/12,Financiamiento!$F$31*12,Financiamiento!$E56))</f>
        <v>0</v>
      </c>
      <c r="AE26" s="338">
        <f>-IF(Financiamiento!$F$31*12+$A25&lt;=pagoint!AE$11,0,PMT(Financiamiento!$F$27/12,Financiamiento!$F$31*12,Financiamiento!$E56))</f>
        <v>0</v>
      </c>
      <c r="AF26" s="338">
        <f>-IF(Financiamiento!$F$31*12+$A25&lt;=pagoint!AF$11,0,PMT(Financiamiento!$F$27/12,Financiamiento!$F$31*12,Financiamiento!$E56))</f>
        <v>0</v>
      </c>
      <c r="AG26" s="338">
        <f>-IF(Financiamiento!$F$31*12+$A25&lt;=pagoint!AG$11,0,PMT(Financiamiento!$F$27/12,Financiamiento!$F$31*12,Financiamiento!$E56))</f>
        <v>0</v>
      </c>
      <c r="AH26" s="338">
        <f>-IF(Financiamiento!$F$31*12+$A25&lt;=pagoint!AH$11,0,PMT(Financiamiento!$F$27/12,Financiamiento!$F$31*12,Financiamiento!$E56))</f>
        <v>0</v>
      </c>
      <c r="AI26" s="338">
        <f>-IF(Financiamiento!$F$31*12+$A25&lt;=pagoint!AI$11,0,PMT(Financiamiento!$F$27/12,Financiamiento!$F$31*12,Financiamiento!$E56))</f>
        <v>0</v>
      </c>
      <c r="AJ26" s="338">
        <f>-IF(Financiamiento!$F$31*12+$A25&lt;=pagoint!AJ$11,0,PMT(Financiamiento!$F$27/12,Financiamiento!$F$31*12,Financiamiento!$E56))</f>
        <v>0</v>
      </c>
      <c r="AK26" s="338">
        <f>-IF(Financiamiento!$F$31*12+$A25&lt;=pagoint!AK$11,0,PMT(Financiamiento!$F$27/12,Financiamiento!$F$31*12,Financiamiento!$E56))</f>
        <v>0</v>
      </c>
      <c r="AL26" s="338">
        <f>-IF(Financiamiento!$F$31*12+$A25&lt;=pagoint!AL$11,0,PMT(Financiamiento!$F$27/12,Financiamiento!$F$31*12,Financiamiento!$E56))</f>
        <v>0</v>
      </c>
      <c r="AM26" s="338">
        <f>-IF(Financiamiento!$F$31*12+$A25&lt;=pagoint!AM$11,0,PMT(Financiamiento!$F$27/12,Financiamiento!$F$31*12,Financiamiento!$E56))</f>
        <v>0</v>
      </c>
      <c r="AN26" s="338">
        <f>-IF(Financiamiento!$F$31*12+$A25&lt;=pagoint!AN$11,0,PMT(Financiamiento!$F$27/12,Financiamiento!$F$31*12,Financiamiento!$E56))</f>
        <v>0</v>
      </c>
      <c r="AO26" s="338">
        <f>-IF(Financiamiento!$F$31*12+$A25&lt;=pagoint!AO$11,0,PMT(Financiamiento!$F$27/12,Financiamiento!$F$31*12,Financiamiento!$E56))</f>
        <v>0</v>
      </c>
      <c r="AP26" s="338">
        <f>-IF(Financiamiento!$F$31*12+$A25&lt;=pagoint!AP$11,0,PMT(Financiamiento!$F$27/12,Financiamiento!$F$31*12,Financiamiento!$E56))</f>
        <v>0</v>
      </c>
      <c r="AQ26" s="338">
        <f>-IF(Financiamiento!$F$31*12+$A25&lt;=pagoint!AQ$11,0,PMT(Financiamiento!$F$27/12,Financiamiento!$F$31*12,Financiamiento!$E56))</f>
        <v>0</v>
      </c>
      <c r="AR26" s="338">
        <f>-IF(Financiamiento!$F$31*12+$A25&lt;=pagoint!AR$11,0,PMT(Financiamiento!$F$27/12,Financiamiento!$F$31*12,Financiamiento!$E56))</f>
        <v>0</v>
      </c>
      <c r="AS26" s="338">
        <f>-IF(Financiamiento!$F$31*12+$A25&lt;=pagoint!AS$11,0,PMT(Financiamiento!$F$27/12,Financiamiento!$F$31*12,Financiamiento!$E56))</f>
        <v>0</v>
      </c>
      <c r="AT26" s="338">
        <f>-IF(Financiamiento!$F$31*12+$A25&lt;=pagoint!AT$11,0,PMT(Financiamiento!$F$27/12,Financiamiento!$F$31*12,Financiamiento!$E56))</f>
        <v>0</v>
      </c>
      <c r="AU26" s="338">
        <f>-IF(Financiamiento!$F$31*12+$A25&lt;=pagoint!AU$11,0,PMT(Financiamiento!$F$27/12,Financiamiento!$F$31*12,Financiamiento!$E56))</f>
        <v>0</v>
      </c>
      <c r="AV26" s="338">
        <f>-IF(Financiamiento!$F$31*12+$A25&lt;=pagoint!AV$11,0,PMT(Financiamiento!$F$27/12,Financiamiento!$F$31*12,Financiamiento!$E56))</f>
        <v>0</v>
      </c>
      <c r="AW26" s="338">
        <f>-IF(Financiamiento!$F$31*12+$A25&lt;=pagoint!AW$11,0,PMT(Financiamiento!$F$27/12,Financiamiento!$F$31*12,Financiamiento!$E56))</f>
        <v>0</v>
      </c>
      <c r="AX26" s="338">
        <f>-IF(Financiamiento!$F$31*12+$A25&lt;=pagoint!AX$11,0,PMT(Financiamiento!$F$27/12,Financiamiento!$F$31*12,Financiamiento!$E56))</f>
        <v>0</v>
      </c>
      <c r="AY26" s="338">
        <f>-IF(Financiamiento!$F$31*12+$A25&lt;=pagoint!AY$11,0,PMT(Financiamiento!$F$27/12,Financiamiento!$F$31*12,Financiamiento!$E56))</f>
        <v>0</v>
      </c>
      <c r="AZ26" s="338">
        <f>-IF(Financiamiento!$F$31*12+$A25&lt;=pagoint!AZ$11,0,PMT(Financiamiento!$F$27/12,Financiamiento!$F$31*12,Financiamiento!$E56))</f>
        <v>0</v>
      </c>
      <c r="BA26" s="338">
        <f>-IF(Financiamiento!$F$31*12+$A25&lt;=pagoint!BA$11,0,PMT(Financiamiento!$F$27/12,Financiamiento!$F$31*12,Financiamiento!$E56))</f>
        <v>0</v>
      </c>
      <c r="BB26" s="338">
        <f>-IF(Financiamiento!$F$31*12+$A25&lt;=pagoint!BB$11,0,PMT(Financiamiento!$F$27/12,Financiamiento!$F$31*12,Financiamiento!$E56))</f>
        <v>0</v>
      </c>
      <c r="BC26" s="338">
        <f>-IF(Financiamiento!$F$31*12+$A25&lt;=pagoint!BC$11,0,PMT(Financiamiento!$F$27/12,Financiamiento!$F$31*12,Financiamiento!$E56))</f>
        <v>0</v>
      </c>
      <c r="BD26" s="338">
        <f>-IF(Financiamiento!$F$31*12+$A25&lt;=pagoint!BD$11,0,PMT(Financiamiento!$F$27/12,Financiamiento!$F$31*12,Financiamiento!$E56))</f>
        <v>0</v>
      </c>
      <c r="BE26" s="338">
        <f>-IF(Financiamiento!$F$31*12+$A25&lt;=pagoint!BE$11,0,PMT(Financiamiento!$F$27/12,Financiamiento!$F$31*12,Financiamiento!$E56))</f>
        <v>0</v>
      </c>
      <c r="BF26" s="338">
        <f>-IF(Financiamiento!$F$31*12+$A25&lt;=pagoint!BF$11,0,PMT(Financiamiento!$F$27/12,Financiamiento!$F$31*12,Financiamiento!$E56))</f>
        <v>0</v>
      </c>
      <c r="BG26" s="338">
        <f>-IF(Financiamiento!$F$31*12+$A25&lt;=pagoint!BG$11,0,PMT(Financiamiento!$F$27/12,Financiamiento!$F$31*12,Financiamiento!$E56))</f>
        <v>0</v>
      </c>
      <c r="BH26" s="338">
        <f>-IF(Financiamiento!$F$31*12+$A25&lt;=pagoint!BH$11,0,PMT(Financiamiento!$F$27/12,Financiamiento!$F$31*12,Financiamiento!$E56))</f>
        <v>0</v>
      </c>
      <c r="BI26" s="338">
        <f>-IF(Financiamiento!$F$31*12+$A25&lt;=pagoint!BI$11,0,PMT(Financiamiento!$F$27/12,Financiamiento!$F$31*12,Financiamiento!$E56))</f>
        <v>0</v>
      </c>
      <c r="BJ26" s="338">
        <f>-IF(Financiamiento!$F$31*12+$A25&lt;=pagoint!BJ$11,0,PMT(Financiamiento!$F$27/12,Financiamiento!$F$31*12,Financiamiento!$E56))</f>
        <v>0</v>
      </c>
    </row>
    <row r="27" spans="1:62">
      <c r="A27" s="338">
        <v>15</v>
      </c>
      <c r="B27" s="337" t="s">
        <v>170</v>
      </c>
      <c r="Q27" s="338">
        <f>-IF(Financiamiento!$F$31*12+$A26&lt;=pagoint!Q$11,0,PMT(Financiamiento!$F$27/12,Financiamiento!$F$31*12,Financiamiento!$E57))</f>
        <v>0</v>
      </c>
      <c r="R27" s="338">
        <f>-IF(Financiamiento!$F$31*12+$A26&lt;=pagoint!R$11,0,PMT(Financiamiento!$F$27/12,Financiamiento!$F$31*12,Financiamiento!$E57))</f>
        <v>0</v>
      </c>
      <c r="S27" s="338">
        <f>-IF(Financiamiento!$F$31*12+$A26&lt;=pagoint!S$11,0,PMT(Financiamiento!$F$27/12,Financiamiento!$F$31*12,Financiamiento!$E57))</f>
        <v>0</v>
      </c>
      <c r="T27" s="338">
        <f>-IF(Financiamiento!$F$31*12+$A26&lt;=pagoint!T$11,0,PMT(Financiamiento!$F$27/12,Financiamiento!$F$31*12,Financiamiento!$E57))</f>
        <v>0</v>
      </c>
      <c r="U27" s="338">
        <f>-IF(Financiamiento!$F$31*12+$A26&lt;=pagoint!U$11,0,PMT(Financiamiento!$F$27/12,Financiamiento!$F$31*12,Financiamiento!$E57))</f>
        <v>0</v>
      </c>
      <c r="V27" s="338">
        <f>-IF(Financiamiento!$F$31*12+$A26&lt;=pagoint!V$11,0,PMT(Financiamiento!$F$27/12,Financiamiento!$F$31*12,Financiamiento!$E57))</f>
        <v>0</v>
      </c>
      <c r="W27" s="338">
        <f>-IF(Financiamiento!$F$31*12+$A26&lt;=pagoint!W$11,0,PMT(Financiamiento!$F$27/12,Financiamiento!$F$31*12,Financiamiento!$E57))</f>
        <v>0</v>
      </c>
      <c r="X27" s="338">
        <f>-IF(Financiamiento!$F$31*12+$A26&lt;=pagoint!X$11,0,PMT(Financiamiento!$F$27/12,Financiamiento!$F$31*12,Financiamiento!$E57))</f>
        <v>0</v>
      </c>
      <c r="Y27" s="338">
        <f>-IF(Financiamiento!$F$31*12+$A26&lt;=pagoint!Y$11,0,PMT(Financiamiento!$F$27/12,Financiamiento!$F$31*12,Financiamiento!$E57))</f>
        <v>0</v>
      </c>
      <c r="Z27" s="338">
        <f>-IF(Financiamiento!$F$31*12+$A26&lt;=pagoint!Z$11,0,PMT(Financiamiento!$F$27/12,Financiamiento!$F$31*12,Financiamiento!$E57))</f>
        <v>0</v>
      </c>
      <c r="AA27" s="338">
        <f>-IF(Financiamiento!$F$31*12+$A26&lt;=pagoint!AA$11,0,PMT(Financiamiento!$F$27/12,Financiamiento!$F$31*12,Financiamiento!$E57))</f>
        <v>0</v>
      </c>
      <c r="AB27" s="338">
        <f>-IF(Financiamiento!$F$31*12+$A26&lt;=pagoint!AB$11,0,PMT(Financiamiento!$F$27/12,Financiamiento!$F$31*12,Financiamiento!$E57))</f>
        <v>0</v>
      </c>
      <c r="AC27" s="338">
        <f>-IF(Financiamiento!$F$31*12+$A26&lt;=pagoint!AC$11,0,PMT(Financiamiento!$F$27/12,Financiamiento!$F$31*12,Financiamiento!$E57))</f>
        <v>0</v>
      </c>
      <c r="AD27" s="338">
        <f>-IF(Financiamiento!$F$31*12+$A26&lt;=pagoint!AD$11,0,PMT(Financiamiento!$F$27/12,Financiamiento!$F$31*12,Financiamiento!$E57))</f>
        <v>0</v>
      </c>
      <c r="AE27" s="338">
        <f>-IF(Financiamiento!$F$31*12+$A26&lt;=pagoint!AE$11,0,PMT(Financiamiento!$F$27/12,Financiamiento!$F$31*12,Financiamiento!$E57))</f>
        <v>0</v>
      </c>
      <c r="AF27" s="338">
        <f>-IF(Financiamiento!$F$31*12+$A26&lt;=pagoint!AF$11,0,PMT(Financiamiento!$F$27/12,Financiamiento!$F$31*12,Financiamiento!$E57))</f>
        <v>0</v>
      </c>
      <c r="AG27" s="338">
        <f>-IF(Financiamiento!$F$31*12+$A26&lt;=pagoint!AG$11,0,PMT(Financiamiento!$F$27/12,Financiamiento!$F$31*12,Financiamiento!$E57))</f>
        <v>0</v>
      </c>
      <c r="AH27" s="338">
        <f>-IF(Financiamiento!$F$31*12+$A26&lt;=pagoint!AH$11,0,PMT(Financiamiento!$F$27/12,Financiamiento!$F$31*12,Financiamiento!$E57))</f>
        <v>0</v>
      </c>
      <c r="AI27" s="338">
        <f>-IF(Financiamiento!$F$31*12+$A26&lt;=pagoint!AI$11,0,PMT(Financiamiento!$F$27/12,Financiamiento!$F$31*12,Financiamiento!$E57))</f>
        <v>0</v>
      </c>
      <c r="AJ27" s="338">
        <f>-IF(Financiamiento!$F$31*12+$A26&lt;=pagoint!AJ$11,0,PMT(Financiamiento!$F$27/12,Financiamiento!$F$31*12,Financiamiento!$E57))</f>
        <v>0</v>
      </c>
      <c r="AK27" s="338">
        <f>-IF(Financiamiento!$F$31*12+$A26&lt;=pagoint!AK$11,0,PMT(Financiamiento!$F$27/12,Financiamiento!$F$31*12,Financiamiento!$E57))</f>
        <v>0</v>
      </c>
      <c r="AL27" s="338">
        <f>-IF(Financiamiento!$F$31*12+$A26&lt;=pagoint!AL$11,0,PMT(Financiamiento!$F$27/12,Financiamiento!$F$31*12,Financiamiento!$E57))</f>
        <v>0</v>
      </c>
      <c r="AM27" s="338">
        <f>-IF(Financiamiento!$F$31*12+$A26&lt;=pagoint!AM$11,0,PMT(Financiamiento!$F$27/12,Financiamiento!$F$31*12,Financiamiento!$E57))</f>
        <v>0</v>
      </c>
      <c r="AN27" s="338">
        <f>-IF(Financiamiento!$F$31*12+$A26&lt;=pagoint!AN$11,0,PMT(Financiamiento!$F$27/12,Financiamiento!$F$31*12,Financiamiento!$E57))</f>
        <v>0</v>
      </c>
      <c r="AO27" s="338">
        <f>-IF(Financiamiento!$F$31*12+$A26&lt;=pagoint!AO$11,0,PMT(Financiamiento!$F$27/12,Financiamiento!$F$31*12,Financiamiento!$E57))</f>
        <v>0</v>
      </c>
      <c r="AP27" s="338">
        <f>-IF(Financiamiento!$F$31*12+$A26&lt;=pagoint!AP$11,0,PMT(Financiamiento!$F$27/12,Financiamiento!$F$31*12,Financiamiento!$E57))</f>
        <v>0</v>
      </c>
      <c r="AQ27" s="338">
        <f>-IF(Financiamiento!$F$31*12+$A26&lt;=pagoint!AQ$11,0,PMT(Financiamiento!$F$27/12,Financiamiento!$F$31*12,Financiamiento!$E57))</f>
        <v>0</v>
      </c>
      <c r="AR27" s="338">
        <f>-IF(Financiamiento!$F$31*12+$A26&lt;=pagoint!AR$11,0,PMT(Financiamiento!$F$27/12,Financiamiento!$F$31*12,Financiamiento!$E57))</f>
        <v>0</v>
      </c>
      <c r="AS27" s="338">
        <f>-IF(Financiamiento!$F$31*12+$A26&lt;=pagoint!AS$11,0,PMT(Financiamiento!$F$27/12,Financiamiento!$F$31*12,Financiamiento!$E57))</f>
        <v>0</v>
      </c>
      <c r="AT27" s="338">
        <f>-IF(Financiamiento!$F$31*12+$A26&lt;=pagoint!AT$11,0,PMT(Financiamiento!$F$27/12,Financiamiento!$F$31*12,Financiamiento!$E57))</f>
        <v>0</v>
      </c>
      <c r="AU27" s="338">
        <f>-IF(Financiamiento!$F$31*12+$A26&lt;=pagoint!AU$11,0,PMT(Financiamiento!$F$27/12,Financiamiento!$F$31*12,Financiamiento!$E57))</f>
        <v>0</v>
      </c>
      <c r="AV27" s="338">
        <f>-IF(Financiamiento!$F$31*12+$A26&lt;=pagoint!AV$11,0,PMT(Financiamiento!$F$27/12,Financiamiento!$F$31*12,Financiamiento!$E57))</f>
        <v>0</v>
      </c>
      <c r="AW27" s="338">
        <f>-IF(Financiamiento!$F$31*12+$A26&lt;=pagoint!AW$11,0,PMT(Financiamiento!$F$27/12,Financiamiento!$F$31*12,Financiamiento!$E57))</f>
        <v>0</v>
      </c>
      <c r="AX27" s="338">
        <f>-IF(Financiamiento!$F$31*12+$A26&lt;=pagoint!AX$11,0,PMT(Financiamiento!$F$27/12,Financiamiento!$F$31*12,Financiamiento!$E57))</f>
        <v>0</v>
      </c>
      <c r="AY27" s="338">
        <f>-IF(Financiamiento!$F$31*12+$A26&lt;=pagoint!AY$11,0,PMT(Financiamiento!$F$27/12,Financiamiento!$F$31*12,Financiamiento!$E57))</f>
        <v>0</v>
      </c>
      <c r="AZ27" s="338">
        <f>-IF(Financiamiento!$F$31*12+$A26&lt;=pagoint!AZ$11,0,PMT(Financiamiento!$F$27/12,Financiamiento!$F$31*12,Financiamiento!$E57))</f>
        <v>0</v>
      </c>
      <c r="BA27" s="338">
        <f>-IF(Financiamiento!$F$31*12+$A26&lt;=pagoint!BA$11,0,PMT(Financiamiento!$F$27/12,Financiamiento!$F$31*12,Financiamiento!$E57))</f>
        <v>0</v>
      </c>
      <c r="BB27" s="338">
        <f>-IF(Financiamiento!$F$31*12+$A26&lt;=pagoint!BB$11,0,PMT(Financiamiento!$F$27/12,Financiamiento!$F$31*12,Financiamiento!$E57))</f>
        <v>0</v>
      </c>
      <c r="BC27" s="338">
        <f>-IF(Financiamiento!$F$31*12+$A26&lt;=pagoint!BC$11,0,PMT(Financiamiento!$F$27/12,Financiamiento!$F$31*12,Financiamiento!$E57))</f>
        <v>0</v>
      </c>
      <c r="BD27" s="338">
        <f>-IF(Financiamiento!$F$31*12+$A26&lt;=pagoint!BD$11,0,PMT(Financiamiento!$F$27/12,Financiamiento!$F$31*12,Financiamiento!$E57))</f>
        <v>0</v>
      </c>
      <c r="BE27" s="338">
        <f>-IF(Financiamiento!$F$31*12+$A26&lt;=pagoint!BE$11,0,PMT(Financiamiento!$F$27/12,Financiamiento!$F$31*12,Financiamiento!$E57))</f>
        <v>0</v>
      </c>
      <c r="BF27" s="338">
        <f>-IF(Financiamiento!$F$31*12+$A26&lt;=pagoint!BF$11,0,PMT(Financiamiento!$F$27/12,Financiamiento!$F$31*12,Financiamiento!$E57))</f>
        <v>0</v>
      </c>
      <c r="BG27" s="338">
        <f>-IF(Financiamiento!$F$31*12+$A26&lt;=pagoint!BG$11,0,PMT(Financiamiento!$F$27/12,Financiamiento!$F$31*12,Financiamiento!$E57))</f>
        <v>0</v>
      </c>
      <c r="BH27" s="338">
        <f>-IF(Financiamiento!$F$31*12+$A26&lt;=pagoint!BH$11,0,PMT(Financiamiento!$F$27/12,Financiamiento!$F$31*12,Financiamiento!$E57))</f>
        <v>0</v>
      </c>
      <c r="BI27" s="338">
        <f>-IF(Financiamiento!$F$31*12+$A26&lt;=pagoint!BI$11,0,PMT(Financiamiento!$F$27/12,Financiamiento!$F$31*12,Financiamiento!$E57))</f>
        <v>0</v>
      </c>
      <c r="BJ27" s="338">
        <f>-IF(Financiamiento!$F$31*12+$A26&lt;=pagoint!BJ$11,0,PMT(Financiamiento!$F$27/12,Financiamiento!$F$31*12,Financiamiento!$E57))</f>
        <v>0</v>
      </c>
    </row>
    <row r="28" spans="1:62">
      <c r="A28" s="338">
        <v>16</v>
      </c>
      <c r="B28" s="337" t="s">
        <v>171</v>
      </c>
      <c r="R28" s="338">
        <f>-IF(Financiamiento!$F$31*12+$A27&lt;=pagoint!R$11,0,PMT(Financiamiento!$F$27/12,Financiamiento!$F$31*12,Financiamiento!$E58))</f>
        <v>0</v>
      </c>
      <c r="S28" s="338">
        <f>-IF(Financiamiento!$F$31*12+$A27&lt;=pagoint!S$11,0,PMT(Financiamiento!$F$27/12,Financiamiento!$F$31*12,Financiamiento!$E58))</f>
        <v>0</v>
      </c>
      <c r="T28" s="338">
        <f>-IF(Financiamiento!$F$31*12+$A27&lt;=pagoint!T$11,0,PMT(Financiamiento!$F$27/12,Financiamiento!$F$31*12,Financiamiento!$E58))</f>
        <v>0</v>
      </c>
      <c r="U28" s="338">
        <f>-IF(Financiamiento!$F$31*12+$A27&lt;=pagoint!U$11,0,PMT(Financiamiento!$F$27/12,Financiamiento!$F$31*12,Financiamiento!$E58))</f>
        <v>0</v>
      </c>
      <c r="V28" s="338">
        <f>-IF(Financiamiento!$F$31*12+$A27&lt;=pagoint!V$11,0,PMT(Financiamiento!$F$27/12,Financiamiento!$F$31*12,Financiamiento!$E58))</f>
        <v>0</v>
      </c>
      <c r="W28" s="338">
        <f>-IF(Financiamiento!$F$31*12+$A27&lt;=pagoint!W$11,0,PMT(Financiamiento!$F$27/12,Financiamiento!$F$31*12,Financiamiento!$E58))</f>
        <v>0</v>
      </c>
      <c r="X28" s="338">
        <f>-IF(Financiamiento!$F$31*12+$A27&lt;=pagoint!X$11,0,PMT(Financiamiento!$F$27/12,Financiamiento!$F$31*12,Financiamiento!$E58))</f>
        <v>0</v>
      </c>
      <c r="Y28" s="338">
        <f>-IF(Financiamiento!$F$31*12+$A27&lt;=pagoint!Y$11,0,PMT(Financiamiento!$F$27/12,Financiamiento!$F$31*12,Financiamiento!$E58))</f>
        <v>0</v>
      </c>
      <c r="Z28" s="338">
        <f>-IF(Financiamiento!$F$31*12+$A27&lt;=pagoint!Z$11,0,PMT(Financiamiento!$F$27/12,Financiamiento!$F$31*12,Financiamiento!$E58))</f>
        <v>0</v>
      </c>
      <c r="AA28" s="338">
        <f>-IF(Financiamiento!$F$31*12+$A27&lt;=pagoint!AA$11,0,PMT(Financiamiento!$F$27/12,Financiamiento!$F$31*12,Financiamiento!$E58))</f>
        <v>0</v>
      </c>
      <c r="AB28" s="338">
        <f>-IF(Financiamiento!$F$31*12+$A27&lt;=pagoint!AB$11,0,PMT(Financiamiento!$F$27/12,Financiamiento!$F$31*12,Financiamiento!$E58))</f>
        <v>0</v>
      </c>
      <c r="AC28" s="338">
        <f>-IF(Financiamiento!$F$31*12+$A27&lt;=pagoint!AC$11,0,PMT(Financiamiento!$F$27/12,Financiamiento!$F$31*12,Financiamiento!$E58))</f>
        <v>0</v>
      </c>
      <c r="AD28" s="338">
        <f>-IF(Financiamiento!$F$31*12+$A27&lt;=pagoint!AD$11,0,PMT(Financiamiento!$F$27/12,Financiamiento!$F$31*12,Financiamiento!$E58))</f>
        <v>0</v>
      </c>
      <c r="AE28" s="338">
        <f>-IF(Financiamiento!$F$31*12+$A27&lt;=pagoint!AE$11,0,PMT(Financiamiento!$F$27/12,Financiamiento!$F$31*12,Financiamiento!$E58))</f>
        <v>0</v>
      </c>
      <c r="AF28" s="338">
        <f>-IF(Financiamiento!$F$31*12+$A27&lt;=pagoint!AF$11,0,PMT(Financiamiento!$F$27/12,Financiamiento!$F$31*12,Financiamiento!$E58))</f>
        <v>0</v>
      </c>
      <c r="AG28" s="338">
        <f>-IF(Financiamiento!$F$31*12+$A27&lt;=pagoint!AG$11,0,PMT(Financiamiento!$F$27/12,Financiamiento!$F$31*12,Financiamiento!$E58))</f>
        <v>0</v>
      </c>
      <c r="AH28" s="338">
        <f>-IF(Financiamiento!$F$31*12+$A27&lt;=pagoint!AH$11,0,PMT(Financiamiento!$F$27/12,Financiamiento!$F$31*12,Financiamiento!$E58))</f>
        <v>0</v>
      </c>
      <c r="AI28" s="338">
        <f>-IF(Financiamiento!$F$31*12+$A27&lt;=pagoint!AI$11,0,PMT(Financiamiento!$F$27/12,Financiamiento!$F$31*12,Financiamiento!$E58))</f>
        <v>0</v>
      </c>
      <c r="AJ28" s="338">
        <f>-IF(Financiamiento!$F$31*12+$A27&lt;=pagoint!AJ$11,0,PMT(Financiamiento!$F$27/12,Financiamiento!$F$31*12,Financiamiento!$E58))</f>
        <v>0</v>
      </c>
      <c r="AK28" s="338">
        <f>-IF(Financiamiento!$F$31*12+$A27&lt;=pagoint!AK$11,0,PMT(Financiamiento!$F$27/12,Financiamiento!$F$31*12,Financiamiento!$E58))</f>
        <v>0</v>
      </c>
      <c r="AL28" s="338">
        <f>-IF(Financiamiento!$F$31*12+$A27&lt;=pagoint!AL$11,0,PMT(Financiamiento!$F$27/12,Financiamiento!$F$31*12,Financiamiento!$E58))</f>
        <v>0</v>
      </c>
      <c r="AM28" s="338">
        <f>-IF(Financiamiento!$F$31*12+$A27&lt;=pagoint!AM$11,0,PMT(Financiamiento!$F$27/12,Financiamiento!$F$31*12,Financiamiento!$E58))</f>
        <v>0</v>
      </c>
      <c r="AN28" s="338">
        <f>-IF(Financiamiento!$F$31*12+$A27&lt;=pagoint!AN$11,0,PMT(Financiamiento!$F$27/12,Financiamiento!$F$31*12,Financiamiento!$E58))</f>
        <v>0</v>
      </c>
      <c r="AO28" s="338">
        <f>-IF(Financiamiento!$F$31*12+$A27&lt;=pagoint!AO$11,0,PMT(Financiamiento!$F$27/12,Financiamiento!$F$31*12,Financiamiento!$E58))</f>
        <v>0</v>
      </c>
      <c r="AP28" s="338">
        <f>-IF(Financiamiento!$F$31*12+$A27&lt;=pagoint!AP$11,0,PMT(Financiamiento!$F$27/12,Financiamiento!$F$31*12,Financiamiento!$E58))</f>
        <v>0</v>
      </c>
      <c r="AQ28" s="338">
        <f>-IF(Financiamiento!$F$31*12+$A27&lt;=pagoint!AQ$11,0,PMT(Financiamiento!$F$27/12,Financiamiento!$F$31*12,Financiamiento!$E58))</f>
        <v>0</v>
      </c>
      <c r="AR28" s="338">
        <f>-IF(Financiamiento!$F$31*12+$A27&lt;=pagoint!AR$11,0,PMT(Financiamiento!$F$27/12,Financiamiento!$F$31*12,Financiamiento!$E58))</f>
        <v>0</v>
      </c>
      <c r="AS28" s="338">
        <f>-IF(Financiamiento!$F$31*12+$A27&lt;=pagoint!AS$11,0,PMT(Financiamiento!$F$27/12,Financiamiento!$F$31*12,Financiamiento!$E58))</f>
        <v>0</v>
      </c>
      <c r="AT28" s="338">
        <f>-IF(Financiamiento!$F$31*12+$A27&lt;=pagoint!AT$11,0,PMT(Financiamiento!$F$27/12,Financiamiento!$F$31*12,Financiamiento!$E58))</f>
        <v>0</v>
      </c>
      <c r="AU28" s="338">
        <f>-IF(Financiamiento!$F$31*12+$A27&lt;=pagoint!AU$11,0,PMT(Financiamiento!$F$27/12,Financiamiento!$F$31*12,Financiamiento!$E58))</f>
        <v>0</v>
      </c>
      <c r="AV28" s="338">
        <f>-IF(Financiamiento!$F$31*12+$A27&lt;=pagoint!AV$11,0,PMT(Financiamiento!$F$27/12,Financiamiento!$F$31*12,Financiamiento!$E58))</f>
        <v>0</v>
      </c>
      <c r="AW28" s="338">
        <f>-IF(Financiamiento!$F$31*12+$A27&lt;=pagoint!AW$11,0,PMT(Financiamiento!$F$27/12,Financiamiento!$F$31*12,Financiamiento!$E58))</f>
        <v>0</v>
      </c>
      <c r="AX28" s="338">
        <f>-IF(Financiamiento!$F$31*12+$A27&lt;=pagoint!AX$11,0,PMT(Financiamiento!$F$27/12,Financiamiento!$F$31*12,Financiamiento!$E58))</f>
        <v>0</v>
      </c>
      <c r="AY28" s="338">
        <f>-IF(Financiamiento!$F$31*12+$A27&lt;=pagoint!AY$11,0,PMT(Financiamiento!$F$27/12,Financiamiento!$F$31*12,Financiamiento!$E58))</f>
        <v>0</v>
      </c>
      <c r="AZ28" s="338">
        <f>-IF(Financiamiento!$F$31*12+$A27&lt;=pagoint!AZ$11,0,PMT(Financiamiento!$F$27/12,Financiamiento!$F$31*12,Financiamiento!$E58))</f>
        <v>0</v>
      </c>
      <c r="BA28" s="338">
        <f>-IF(Financiamiento!$F$31*12+$A27&lt;=pagoint!BA$11,0,PMT(Financiamiento!$F$27/12,Financiamiento!$F$31*12,Financiamiento!$E58))</f>
        <v>0</v>
      </c>
      <c r="BB28" s="338">
        <f>-IF(Financiamiento!$F$31*12+$A27&lt;=pagoint!BB$11,0,PMT(Financiamiento!$F$27/12,Financiamiento!$F$31*12,Financiamiento!$E58))</f>
        <v>0</v>
      </c>
      <c r="BC28" s="338">
        <f>-IF(Financiamiento!$F$31*12+$A27&lt;=pagoint!BC$11,0,PMT(Financiamiento!$F$27/12,Financiamiento!$F$31*12,Financiamiento!$E58))</f>
        <v>0</v>
      </c>
      <c r="BD28" s="338">
        <f>-IF(Financiamiento!$F$31*12+$A27&lt;=pagoint!BD$11,0,PMT(Financiamiento!$F$27/12,Financiamiento!$F$31*12,Financiamiento!$E58))</f>
        <v>0</v>
      </c>
      <c r="BE28" s="338">
        <f>-IF(Financiamiento!$F$31*12+$A27&lt;=pagoint!BE$11,0,PMT(Financiamiento!$F$27/12,Financiamiento!$F$31*12,Financiamiento!$E58))</f>
        <v>0</v>
      </c>
      <c r="BF28" s="338">
        <f>-IF(Financiamiento!$F$31*12+$A27&lt;=pagoint!BF$11,0,PMT(Financiamiento!$F$27/12,Financiamiento!$F$31*12,Financiamiento!$E58))</f>
        <v>0</v>
      </c>
      <c r="BG28" s="338">
        <f>-IF(Financiamiento!$F$31*12+$A27&lt;=pagoint!BG$11,0,PMT(Financiamiento!$F$27/12,Financiamiento!$F$31*12,Financiamiento!$E58))</f>
        <v>0</v>
      </c>
      <c r="BH28" s="338">
        <f>-IF(Financiamiento!$F$31*12+$A27&lt;=pagoint!BH$11,0,PMT(Financiamiento!$F$27/12,Financiamiento!$F$31*12,Financiamiento!$E58))</f>
        <v>0</v>
      </c>
      <c r="BI28" s="338">
        <f>-IF(Financiamiento!$F$31*12+$A27&lt;=pagoint!BI$11,0,PMT(Financiamiento!$F$27/12,Financiamiento!$F$31*12,Financiamiento!$E58))</f>
        <v>0</v>
      </c>
      <c r="BJ28" s="338">
        <f>-IF(Financiamiento!$F$31*12+$A27&lt;=pagoint!BJ$11,0,PMT(Financiamiento!$F$27/12,Financiamiento!$F$31*12,Financiamiento!$E58))</f>
        <v>0</v>
      </c>
    </row>
    <row r="29" spans="1:62">
      <c r="A29" s="338">
        <v>17</v>
      </c>
      <c r="B29" s="337" t="s">
        <v>172</v>
      </c>
      <c r="S29" s="338">
        <f>-IF(Financiamiento!$F$31*12+$A28&lt;=pagoint!S$11,0,PMT(Financiamiento!$F$27/12,Financiamiento!$F$31*12,Financiamiento!$E59))</f>
        <v>0</v>
      </c>
      <c r="T29" s="338">
        <f>-IF(Financiamiento!$F$31*12+$A28&lt;=pagoint!T$11,0,PMT(Financiamiento!$F$27/12,Financiamiento!$F$31*12,Financiamiento!$E59))</f>
        <v>0</v>
      </c>
      <c r="U29" s="338">
        <f>-IF(Financiamiento!$F$31*12+$A28&lt;=pagoint!U$11,0,PMT(Financiamiento!$F$27/12,Financiamiento!$F$31*12,Financiamiento!$E59))</f>
        <v>0</v>
      </c>
      <c r="V29" s="338">
        <f>-IF(Financiamiento!$F$31*12+$A28&lt;=pagoint!V$11,0,PMT(Financiamiento!$F$27/12,Financiamiento!$F$31*12,Financiamiento!$E59))</f>
        <v>0</v>
      </c>
      <c r="W29" s="338">
        <f>-IF(Financiamiento!$F$31*12+$A28&lt;=pagoint!W$11,0,PMT(Financiamiento!$F$27/12,Financiamiento!$F$31*12,Financiamiento!$E59))</f>
        <v>0</v>
      </c>
      <c r="X29" s="338">
        <f>-IF(Financiamiento!$F$31*12+$A28&lt;=pagoint!X$11,0,PMT(Financiamiento!$F$27/12,Financiamiento!$F$31*12,Financiamiento!$E59))</f>
        <v>0</v>
      </c>
      <c r="Y29" s="338">
        <f>-IF(Financiamiento!$F$31*12+$A28&lt;=pagoint!Y$11,0,PMT(Financiamiento!$F$27/12,Financiamiento!$F$31*12,Financiamiento!$E59))</f>
        <v>0</v>
      </c>
      <c r="Z29" s="338">
        <f>-IF(Financiamiento!$F$31*12+$A28&lt;=pagoint!Z$11,0,PMT(Financiamiento!$F$27/12,Financiamiento!$F$31*12,Financiamiento!$E59))</f>
        <v>0</v>
      </c>
      <c r="AA29" s="338">
        <f>-IF(Financiamiento!$F$31*12+$A28&lt;=pagoint!AA$11,0,PMT(Financiamiento!$F$27/12,Financiamiento!$F$31*12,Financiamiento!$E59))</f>
        <v>0</v>
      </c>
      <c r="AB29" s="338">
        <f>-IF(Financiamiento!$F$31*12+$A28&lt;=pagoint!AB$11,0,PMT(Financiamiento!$F$27/12,Financiamiento!$F$31*12,Financiamiento!$E59))</f>
        <v>0</v>
      </c>
      <c r="AC29" s="338">
        <f>-IF(Financiamiento!$F$31*12+$A28&lt;=pagoint!AC$11,0,PMT(Financiamiento!$F$27/12,Financiamiento!$F$31*12,Financiamiento!$E59))</f>
        <v>0</v>
      </c>
      <c r="AD29" s="338">
        <f>-IF(Financiamiento!$F$31*12+$A28&lt;=pagoint!AD$11,0,PMT(Financiamiento!$F$27/12,Financiamiento!$F$31*12,Financiamiento!$E59))</f>
        <v>0</v>
      </c>
      <c r="AE29" s="338">
        <f>-IF(Financiamiento!$F$31*12+$A28&lt;=pagoint!AE$11,0,PMT(Financiamiento!$F$27/12,Financiamiento!$F$31*12,Financiamiento!$E59))</f>
        <v>0</v>
      </c>
      <c r="AF29" s="338">
        <f>-IF(Financiamiento!$F$31*12+$A28&lt;=pagoint!AF$11,0,PMT(Financiamiento!$F$27/12,Financiamiento!$F$31*12,Financiamiento!$E59))</f>
        <v>0</v>
      </c>
      <c r="AG29" s="338">
        <f>-IF(Financiamiento!$F$31*12+$A28&lt;=pagoint!AG$11,0,PMT(Financiamiento!$F$27/12,Financiamiento!$F$31*12,Financiamiento!$E59))</f>
        <v>0</v>
      </c>
      <c r="AH29" s="338">
        <f>-IF(Financiamiento!$F$31*12+$A28&lt;=pagoint!AH$11,0,PMT(Financiamiento!$F$27/12,Financiamiento!$F$31*12,Financiamiento!$E59))</f>
        <v>0</v>
      </c>
      <c r="AI29" s="338">
        <f>-IF(Financiamiento!$F$31*12+$A28&lt;=pagoint!AI$11,0,PMT(Financiamiento!$F$27/12,Financiamiento!$F$31*12,Financiamiento!$E59))</f>
        <v>0</v>
      </c>
      <c r="AJ29" s="338">
        <f>-IF(Financiamiento!$F$31*12+$A28&lt;=pagoint!AJ$11,0,PMT(Financiamiento!$F$27/12,Financiamiento!$F$31*12,Financiamiento!$E59))</f>
        <v>0</v>
      </c>
      <c r="AK29" s="338">
        <f>-IF(Financiamiento!$F$31*12+$A28&lt;=pagoint!AK$11,0,PMT(Financiamiento!$F$27/12,Financiamiento!$F$31*12,Financiamiento!$E59))</f>
        <v>0</v>
      </c>
      <c r="AL29" s="338">
        <f>-IF(Financiamiento!$F$31*12+$A28&lt;=pagoint!AL$11,0,PMT(Financiamiento!$F$27/12,Financiamiento!$F$31*12,Financiamiento!$E59))</f>
        <v>0</v>
      </c>
      <c r="AM29" s="338">
        <f>-IF(Financiamiento!$F$31*12+$A28&lt;=pagoint!AM$11,0,PMT(Financiamiento!$F$27/12,Financiamiento!$F$31*12,Financiamiento!$E59))</f>
        <v>0</v>
      </c>
      <c r="AN29" s="338">
        <f>-IF(Financiamiento!$F$31*12+$A28&lt;=pagoint!AN$11,0,PMT(Financiamiento!$F$27/12,Financiamiento!$F$31*12,Financiamiento!$E59))</f>
        <v>0</v>
      </c>
      <c r="AO29" s="338">
        <f>-IF(Financiamiento!$F$31*12+$A28&lt;=pagoint!AO$11,0,PMT(Financiamiento!$F$27/12,Financiamiento!$F$31*12,Financiamiento!$E59))</f>
        <v>0</v>
      </c>
      <c r="AP29" s="338">
        <f>-IF(Financiamiento!$F$31*12+$A28&lt;=pagoint!AP$11,0,PMT(Financiamiento!$F$27/12,Financiamiento!$F$31*12,Financiamiento!$E59))</f>
        <v>0</v>
      </c>
      <c r="AQ29" s="338">
        <f>-IF(Financiamiento!$F$31*12+$A28&lt;=pagoint!AQ$11,0,PMT(Financiamiento!$F$27/12,Financiamiento!$F$31*12,Financiamiento!$E59))</f>
        <v>0</v>
      </c>
      <c r="AR29" s="338">
        <f>-IF(Financiamiento!$F$31*12+$A28&lt;=pagoint!AR$11,0,PMT(Financiamiento!$F$27/12,Financiamiento!$F$31*12,Financiamiento!$E59))</f>
        <v>0</v>
      </c>
      <c r="AS29" s="338">
        <f>-IF(Financiamiento!$F$31*12+$A28&lt;=pagoint!AS$11,0,PMT(Financiamiento!$F$27/12,Financiamiento!$F$31*12,Financiamiento!$E59))</f>
        <v>0</v>
      </c>
      <c r="AT29" s="338">
        <f>-IF(Financiamiento!$F$31*12+$A28&lt;=pagoint!AT$11,0,PMT(Financiamiento!$F$27/12,Financiamiento!$F$31*12,Financiamiento!$E59))</f>
        <v>0</v>
      </c>
      <c r="AU29" s="338">
        <f>-IF(Financiamiento!$F$31*12+$A28&lt;=pagoint!AU$11,0,PMT(Financiamiento!$F$27/12,Financiamiento!$F$31*12,Financiamiento!$E59))</f>
        <v>0</v>
      </c>
      <c r="AV29" s="338">
        <f>-IF(Financiamiento!$F$31*12+$A28&lt;=pagoint!AV$11,0,PMT(Financiamiento!$F$27/12,Financiamiento!$F$31*12,Financiamiento!$E59))</f>
        <v>0</v>
      </c>
      <c r="AW29" s="338">
        <f>-IF(Financiamiento!$F$31*12+$A28&lt;=pagoint!AW$11,0,PMT(Financiamiento!$F$27/12,Financiamiento!$F$31*12,Financiamiento!$E59))</f>
        <v>0</v>
      </c>
      <c r="AX29" s="338">
        <f>-IF(Financiamiento!$F$31*12+$A28&lt;=pagoint!AX$11,0,PMT(Financiamiento!$F$27/12,Financiamiento!$F$31*12,Financiamiento!$E59))</f>
        <v>0</v>
      </c>
      <c r="AY29" s="338">
        <f>-IF(Financiamiento!$F$31*12+$A28&lt;=pagoint!AY$11,0,PMT(Financiamiento!$F$27/12,Financiamiento!$F$31*12,Financiamiento!$E59))</f>
        <v>0</v>
      </c>
      <c r="AZ29" s="338">
        <f>-IF(Financiamiento!$F$31*12+$A28&lt;=pagoint!AZ$11,0,PMT(Financiamiento!$F$27/12,Financiamiento!$F$31*12,Financiamiento!$E59))</f>
        <v>0</v>
      </c>
      <c r="BA29" s="338">
        <f>-IF(Financiamiento!$F$31*12+$A28&lt;=pagoint!BA$11,0,PMT(Financiamiento!$F$27/12,Financiamiento!$F$31*12,Financiamiento!$E59))</f>
        <v>0</v>
      </c>
      <c r="BB29" s="338">
        <f>-IF(Financiamiento!$F$31*12+$A28&lt;=pagoint!BB$11,0,PMT(Financiamiento!$F$27/12,Financiamiento!$F$31*12,Financiamiento!$E59))</f>
        <v>0</v>
      </c>
      <c r="BC29" s="338">
        <f>-IF(Financiamiento!$F$31*12+$A28&lt;=pagoint!BC$11,0,PMT(Financiamiento!$F$27/12,Financiamiento!$F$31*12,Financiamiento!$E59))</f>
        <v>0</v>
      </c>
      <c r="BD29" s="338">
        <f>-IF(Financiamiento!$F$31*12+$A28&lt;=pagoint!BD$11,0,PMT(Financiamiento!$F$27/12,Financiamiento!$F$31*12,Financiamiento!$E59))</f>
        <v>0</v>
      </c>
      <c r="BE29" s="338">
        <f>-IF(Financiamiento!$F$31*12+$A28&lt;=pagoint!BE$11,0,PMT(Financiamiento!$F$27/12,Financiamiento!$F$31*12,Financiamiento!$E59))</f>
        <v>0</v>
      </c>
      <c r="BF29" s="338">
        <f>-IF(Financiamiento!$F$31*12+$A28&lt;=pagoint!BF$11,0,PMT(Financiamiento!$F$27/12,Financiamiento!$F$31*12,Financiamiento!$E59))</f>
        <v>0</v>
      </c>
      <c r="BG29" s="338">
        <f>-IF(Financiamiento!$F$31*12+$A28&lt;=pagoint!BG$11,0,PMT(Financiamiento!$F$27/12,Financiamiento!$F$31*12,Financiamiento!$E59))</f>
        <v>0</v>
      </c>
      <c r="BH29" s="338">
        <f>-IF(Financiamiento!$F$31*12+$A28&lt;=pagoint!BH$11,0,PMT(Financiamiento!$F$27/12,Financiamiento!$F$31*12,Financiamiento!$E59))</f>
        <v>0</v>
      </c>
      <c r="BI29" s="338">
        <f>-IF(Financiamiento!$F$31*12+$A28&lt;=pagoint!BI$11,0,PMT(Financiamiento!$F$27/12,Financiamiento!$F$31*12,Financiamiento!$E59))</f>
        <v>0</v>
      </c>
      <c r="BJ29" s="338">
        <f>-IF(Financiamiento!$F$31*12+$A28&lt;=pagoint!BJ$11,0,PMT(Financiamiento!$F$27/12,Financiamiento!$F$31*12,Financiamiento!$E59))</f>
        <v>0</v>
      </c>
    </row>
    <row r="30" spans="1:62">
      <c r="A30" s="338">
        <v>18</v>
      </c>
      <c r="B30" s="337" t="s">
        <v>173</v>
      </c>
      <c r="T30" s="338">
        <f>-IF(Financiamiento!$F$31*12+$A29&lt;=pagoint!T$11,0,PMT(Financiamiento!$F$27/12,Financiamiento!$F$31*12,Financiamiento!$E60))</f>
        <v>0</v>
      </c>
      <c r="U30" s="338">
        <f>-IF(Financiamiento!$F$31*12+$A29&lt;=pagoint!U$11,0,PMT(Financiamiento!$F$27/12,Financiamiento!$F$31*12,Financiamiento!$E60))</f>
        <v>0</v>
      </c>
      <c r="V30" s="338">
        <f>-IF(Financiamiento!$F$31*12+$A29&lt;=pagoint!V$11,0,PMT(Financiamiento!$F$27/12,Financiamiento!$F$31*12,Financiamiento!$E60))</f>
        <v>0</v>
      </c>
      <c r="W30" s="338">
        <f>-IF(Financiamiento!$F$31*12+$A29&lt;=pagoint!W$11,0,PMT(Financiamiento!$F$27/12,Financiamiento!$F$31*12,Financiamiento!$E60))</f>
        <v>0</v>
      </c>
      <c r="X30" s="338">
        <f>-IF(Financiamiento!$F$31*12+$A29&lt;=pagoint!X$11,0,PMT(Financiamiento!$F$27/12,Financiamiento!$F$31*12,Financiamiento!$E60))</f>
        <v>0</v>
      </c>
      <c r="Y30" s="338">
        <f>-IF(Financiamiento!$F$31*12+$A29&lt;=pagoint!Y$11,0,PMT(Financiamiento!$F$27/12,Financiamiento!$F$31*12,Financiamiento!$E60))</f>
        <v>0</v>
      </c>
      <c r="Z30" s="338">
        <f>-IF(Financiamiento!$F$31*12+$A29&lt;=pagoint!Z$11,0,PMT(Financiamiento!$F$27/12,Financiamiento!$F$31*12,Financiamiento!$E60))</f>
        <v>0</v>
      </c>
      <c r="AA30" s="338">
        <f>-IF(Financiamiento!$F$31*12+$A29&lt;=pagoint!AA$11,0,PMT(Financiamiento!$F$27/12,Financiamiento!$F$31*12,Financiamiento!$E60))</f>
        <v>0</v>
      </c>
      <c r="AB30" s="338">
        <f>-IF(Financiamiento!$F$31*12+$A29&lt;=pagoint!AB$11,0,PMT(Financiamiento!$F$27/12,Financiamiento!$F$31*12,Financiamiento!$E60))</f>
        <v>0</v>
      </c>
      <c r="AC30" s="338">
        <f>-IF(Financiamiento!$F$31*12+$A29&lt;=pagoint!AC$11,0,PMT(Financiamiento!$F$27/12,Financiamiento!$F$31*12,Financiamiento!$E60))</f>
        <v>0</v>
      </c>
      <c r="AD30" s="338">
        <f>-IF(Financiamiento!$F$31*12+$A29&lt;=pagoint!AD$11,0,PMT(Financiamiento!$F$27/12,Financiamiento!$F$31*12,Financiamiento!$E60))</f>
        <v>0</v>
      </c>
      <c r="AE30" s="338">
        <f>-IF(Financiamiento!$F$31*12+$A29&lt;=pagoint!AE$11,0,PMT(Financiamiento!$F$27/12,Financiamiento!$F$31*12,Financiamiento!$E60))</f>
        <v>0</v>
      </c>
      <c r="AF30" s="338">
        <f>-IF(Financiamiento!$F$31*12+$A29&lt;=pagoint!AF$11,0,PMT(Financiamiento!$F$27/12,Financiamiento!$F$31*12,Financiamiento!$E60))</f>
        <v>0</v>
      </c>
      <c r="AG30" s="338">
        <f>-IF(Financiamiento!$F$31*12+$A29&lt;=pagoint!AG$11,0,PMT(Financiamiento!$F$27/12,Financiamiento!$F$31*12,Financiamiento!$E60))</f>
        <v>0</v>
      </c>
      <c r="AH30" s="338">
        <f>-IF(Financiamiento!$F$31*12+$A29&lt;=pagoint!AH$11,0,PMT(Financiamiento!$F$27/12,Financiamiento!$F$31*12,Financiamiento!$E60))</f>
        <v>0</v>
      </c>
      <c r="AI30" s="338">
        <f>-IF(Financiamiento!$F$31*12+$A29&lt;=pagoint!AI$11,0,PMT(Financiamiento!$F$27/12,Financiamiento!$F$31*12,Financiamiento!$E60))</f>
        <v>0</v>
      </c>
      <c r="AJ30" s="338">
        <f>-IF(Financiamiento!$F$31*12+$A29&lt;=pagoint!AJ$11,0,PMT(Financiamiento!$F$27/12,Financiamiento!$F$31*12,Financiamiento!$E60))</f>
        <v>0</v>
      </c>
      <c r="AK30" s="338">
        <f>-IF(Financiamiento!$F$31*12+$A29&lt;=pagoint!AK$11,0,PMT(Financiamiento!$F$27/12,Financiamiento!$F$31*12,Financiamiento!$E60))</f>
        <v>0</v>
      </c>
      <c r="AL30" s="338">
        <f>-IF(Financiamiento!$F$31*12+$A29&lt;=pagoint!AL$11,0,PMT(Financiamiento!$F$27/12,Financiamiento!$F$31*12,Financiamiento!$E60))</f>
        <v>0</v>
      </c>
      <c r="AM30" s="338">
        <f>-IF(Financiamiento!$F$31*12+$A29&lt;=pagoint!AM$11,0,PMT(Financiamiento!$F$27/12,Financiamiento!$F$31*12,Financiamiento!$E60))</f>
        <v>0</v>
      </c>
      <c r="AN30" s="338">
        <f>-IF(Financiamiento!$F$31*12+$A29&lt;=pagoint!AN$11,0,PMT(Financiamiento!$F$27/12,Financiamiento!$F$31*12,Financiamiento!$E60))</f>
        <v>0</v>
      </c>
      <c r="AO30" s="338">
        <f>-IF(Financiamiento!$F$31*12+$A29&lt;=pagoint!AO$11,0,PMT(Financiamiento!$F$27/12,Financiamiento!$F$31*12,Financiamiento!$E60))</f>
        <v>0</v>
      </c>
      <c r="AP30" s="338">
        <f>-IF(Financiamiento!$F$31*12+$A29&lt;=pagoint!AP$11,0,PMT(Financiamiento!$F$27/12,Financiamiento!$F$31*12,Financiamiento!$E60))</f>
        <v>0</v>
      </c>
      <c r="AQ30" s="338">
        <f>-IF(Financiamiento!$F$31*12+$A29&lt;=pagoint!AQ$11,0,PMT(Financiamiento!$F$27/12,Financiamiento!$F$31*12,Financiamiento!$E60))</f>
        <v>0</v>
      </c>
      <c r="AR30" s="338">
        <f>-IF(Financiamiento!$F$31*12+$A29&lt;=pagoint!AR$11,0,PMT(Financiamiento!$F$27/12,Financiamiento!$F$31*12,Financiamiento!$E60))</f>
        <v>0</v>
      </c>
      <c r="AS30" s="338">
        <f>-IF(Financiamiento!$F$31*12+$A29&lt;=pagoint!AS$11,0,PMT(Financiamiento!$F$27/12,Financiamiento!$F$31*12,Financiamiento!$E60))</f>
        <v>0</v>
      </c>
      <c r="AT30" s="338">
        <f>-IF(Financiamiento!$F$31*12+$A29&lt;=pagoint!AT$11,0,PMT(Financiamiento!$F$27/12,Financiamiento!$F$31*12,Financiamiento!$E60))</f>
        <v>0</v>
      </c>
      <c r="AU30" s="338">
        <f>-IF(Financiamiento!$F$31*12+$A29&lt;=pagoint!AU$11,0,PMT(Financiamiento!$F$27/12,Financiamiento!$F$31*12,Financiamiento!$E60))</f>
        <v>0</v>
      </c>
      <c r="AV30" s="338">
        <f>-IF(Financiamiento!$F$31*12+$A29&lt;=pagoint!AV$11,0,PMT(Financiamiento!$F$27/12,Financiamiento!$F$31*12,Financiamiento!$E60))</f>
        <v>0</v>
      </c>
      <c r="AW30" s="338">
        <f>-IF(Financiamiento!$F$31*12+$A29&lt;=pagoint!AW$11,0,PMT(Financiamiento!$F$27/12,Financiamiento!$F$31*12,Financiamiento!$E60))</f>
        <v>0</v>
      </c>
      <c r="AX30" s="338">
        <f>-IF(Financiamiento!$F$31*12+$A29&lt;=pagoint!AX$11,0,PMT(Financiamiento!$F$27/12,Financiamiento!$F$31*12,Financiamiento!$E60))</f>
        <v>0</v>
      </c>
      <c r="AY30" s="338">
        <f>-IF(Financiamiento!$F$31*12+$A29&lt;=pagoint!AY$11,0,PMT(Financiamiento!$F$27/12,Financiamiento!$F$31*12,Financiamiento!$E60))</f>
        <v>0</v>
      </c>
      <c r="AZ30" s="338">
        <f>-IF(Financiamiento!$F$31*12+$A29&lt;=pagoint!AZ$11,0,PMT(Financiamiento!$F$27/12,Financiamiento!$F$31*12,Financiamiento!$E60))</f>
        <v>0</v>
      </c>
      <c r="BA30" s="338">
        <f>-IF(Financiamiento!$F$31*12+$A29&lt;=pagoint!BA$11,0,PMT(Financiamiento!$F$27/12,Financiamiento!$F$31*12,Financiamiento!$E60))</f>
        <v>0</v>
      </c>
      <c r="BB30" s="338">
        <f>-IF(Financiamiento!$F$31*12+$A29&lt;=pagoint!BB$11,0,PMT(Financiamiento!$F$27/12,Financiamiento!$F$31*12,Financiamiento!$E60))</f>
        <v>0</v>
      </c>
      <c r="BC30" s="338">
        <f>-IF(Financiamiento!$F$31*12+$A29&lt;=pagoint!BC$11,0,PMT(Financiamiento!$F$27/12,Financiamiento!$F$31*12,Financiamiento!$E60))</f>
        <v>0</v>
      </c>
      <c r="BD30" s="338">
        <f>-IF(Financiamiento!$F$31*12+$A29&lt;=pagoint!BD$11,0,PMT(Financiamiento!$F$27/12,Financiamiento!$F$31*12,Financiamiento!$E60))</f>
        <v>0</v>
      </c>
      <c r="BE30" s="338">
        <f>-IF(Financiamiento!$F$31*12+$A29&lt;=pagoint!BE$11,0,PMT(Financiamiento!$F$27/12,Financiamiento!$F$31*12,Financiamiento!$E60))</f>
        <v>0</v>
      </c>
      <c r="BF30" s="338">
        <f>-IF(Financiamiento!$F$31*12+$A29&lt;=pagoint!BF$11,0,PMT(Financiamiento!$F$27/12,Financiamiento!$F$31*12,Financiamiento!$E60))</f>
        <v>0</v>
      </c>
      <c r="BG30" s="338">
        <f>-IF(Financiamiento!$F$31*12+$A29&lt;=pagoint!BG$11,0,PMT(Financiamiento!$F$27/12,Financiamiento!$F$31*12,Financiamiento!$E60))</f>
        <v>0</v>
      </c>
      <c r="BH30" s="338">
        <f>-IF(Financiamiento!$F$31*12+$A29&lt;=pagoint!BH$11,0,PMT(Financiamiento!$F$27/12,Financiamiento!$F$31*12,Financiamiento!$E60))</f>
        <v>0</v>
      </c>
      <c r="BI30" s="338">
        <f>-IF(Financiamiento!$F$31*12+$A29&lt;=pagoint!BI$11,0,PMT(Financiamiento!$F$27/12,Financiamiento!$F$31*12,Financiamiento!$E60))</f>
        <v>0</v>
      </c>
      <c r="BJ30" s="338">
        <f>-IF(Financiamiento!$F$31*12+$A29&lt;=pagoint!BJ$11,0,PMT(Financiamiento!$F$27/12,Financiamiento!$F$31*12,Financiamiento!$E60))</f>
        <v>0</v>
      </c>
    </row>
    <row r="31" spans="1:62">
      <c r="A31" s="338">
        <v>19</v>
      </c>
      <c r="B31" s="337" t="s">
        <v>174</v>
      </c>
      <c r="U31" s="338">
        <f>-IF(Financiamiento!$F$31*12+$A30&lt;=pagoint!U$11,0,PMT(Financiamiento!$F$27/12,Financiamiento!$F$31*12,Financiamiento!$E61))</f>
        <v>0</v>
      </c>
      <c r="V31" s="338">
        <f>-IF(Financiamiento!$F$31*12+$A30&lt;=pagoint!V$11,0,PMT(Financiamiento!$F$27/12,Financiamiento!$F$31*12,Financiamiento!$E61))</f>
        <v>0</v>
      </c>
      <c r="W31" s="338">
        <f>-IF(Financiamiento!$F$31*12+$A30&lt;=pagoint!W$11,0,PMT(Financiamiento!$F$27/12,Financiamiento!$F$31*12,Financiamiento!$E61))</f>
        <v>0</v>
      </c>
      <c r="X31" s="338">
        <f>-IF(Financiamiento!$F$31*12+$A30&lt;=pagoint!X$11,0,PMT(Financiamiento!$F$27/12,Financiamiento!$F$31*12,Financiamiento!$E61))</f>
        <v>0</v>
      </c>
      <c r="Y31" s="338">
        <f>-IF(Financiamiento!$F$31*12+$A30&lt;=pagoint!Y$11,0,PMT(Financiamiento!$F$27/12,Financiamiento!$F$31*12,Financiamiento!$E61))</f>
        <v>0</v>
      </c>
      <c r="Z31" s="338">
        <f>-IF(Financiamiento!$F$31*12+$A30&lt;=pagoint!Z$11,0,PMT(Financiamiento!$F$27/12,Financiamiento!$F$31*12,Financiamiento!$E61))</f>
        <v>0</v>
      </c>
      <c r="AA31" s="338">
        <f>-IF(Financiamiento!$F$31*12+$A30&lt;=pagoint!AA$11,0,PMT(Financiamiento!$F$27/12,Financiamiento!$F$31*12,Financiamiento!$E61))</f>
        <v>0</v>
      </c>
      <c r="AB31" s="338">
        <f>-IF(Financiamiento!$F$31*12+$A30&lt;=pagoint!AB$11,0,PMT(Financiamiento!$F$27/12,Financiamiento!$F$31*12,Financiamiento!$E61))</f>
        <v>0</v>
      </c>
      <c r="AC31" s="338">
        <f>-IF(Financiamiento!$F$31*12+$A30&lt;=pagoint!AC$11,0,PMT(Financiamiento!$F$27/12,Financiamiento!$F$31*12,Financiamiento!$E61))</f>
        <v>0</v>
      </c>
      <c r="AD31" s="338">
        <f>-IF(Financiamiento!$F$31*12+$A30&lt;=pagoint!AD$11,0,PMT(Financiamiento!$F$27/12,Financiamiento!$F$31*12,Financiamiento!$E61))</f>
        <v>0</v>
      </c>
      <c r="AE31" s="338">
        <f>-IF(Financiamiento!$F$31*12+$A30&lt;=pagoint!AE$11,0,PMT(Financiamiento!$F$27/12,Financiamiento!$F$31*12,Financiamiento!$E61))</f>
        <v>0</v>
      </c>
      <c r="AF31" s="338">
        <f>-IF(Financiamiento!$F$31*12+$A30&lt;=pagoint!AF$11,0,PMT(Financiamiento!$F$27/12,Financiamiento!$F$31*12,Financiamiento!$E61))</f>
        <v>0</v>
      </c>
      <c r="AG31" s="338">
        <f>-IF(Financiamiento!$F$31*12+$A30&lt;=pagoint!AG$11,0,PMT(Financiamiento!$F$27/12,Financiamiento!$F$31*12,Financiamiento!$E61))</f>
        <v>0</v>
      </c>
      <c r="AH31" s="338">
        <f>-IF(Financiamiento!$F$31*12+$A30&lt;=pagoint!AH$11,0,PMT(Financiamiento!$F$27/12,Financiamiento!$F$31*12,Financiamiento!$E61))</f>
        <v>0</v>
      </c>
      <c r="AI31" s="338">
        <f>-IF(Financiamiento!$F$31*12+$A30&lt;=pagoint!AI$11,0,PMT(Financiamiento!$F$27/12,Financiamiento!$F$31*12,Financiamiento!$E61))</f>
        <v>0</v>
      </c>
      <c r="AJ31" s="338">
        <f>-IF(Financiamiento!$F$31*12+$A30&lt;=pagoint!AJ$11,0,PMT(Financiamiento!$F$27/12,Financiamiento!$F$31*12,Financiamiento!$E61))</f>
        <v>0</v>
      </c>
      <c r="AK31" s="338">
        <f>-IF(Financiamiento!$F$31*12+$A30&lt;=pagoint!AK$11,0,PMT(Financiamiento!$F$27/12,Financiamiento!$F$31*12,Financiamiento!$E61))</f>
        <v>0</v>
      </c>
      <c r="AL31" s="338">
        <f>-IF(Financiamiento!$F$31*12+$A30&lt;=pagoint!AL$11,0,PMT(Financiamiento!$F$27/12,Financiamiento!$F$31*12,Financiamiento!$E61))</f>
        <v>0</v>
      </c>
      <c r="AM31" s="338">
        <f>-IF(Financiamiento!$F$31*12+$A30&lt;=pagoint!AM$11,0,PMT(Financiamiento!$F$27/12,Financiamiento!$F$31*12,Financiamiento!$E61))</f>
        <v>0</v>
      </c>
      <c r="AN31" s="338">
        <f>-IF(Financiamiento!$F$31*12+$A30&lt;=pagoint!AN$11,0,PMT(Financiamiento!$F$27/12,Financiamiento!$F$31*12,Financiamiento!$E61))</f>
        <v>0</v>
      </c>
      <c r="AO31" s="338">
        <f>-IF(Financiamiento!$F$31*12+$A30&lt;=pagoint!AO$11,0,PMT(Financiamiento!$F$27/12,Financiamiento!$F$31*12,Financiamiento!$E61))</f>
        <v>0</v>
      </c>
      <c r="AP31" s="338">
        <f>-IF(Financiamiento!$F$31*12+$A30&lt;=pagoint!AP$11,0,PMT(Financiamiento!$F$27/12,Financiamiento!$F$31*12,Financiamiento!$E61))</f>
        <v>0</v>
      </c>
      <c r="AQ31" s="338">
        <f>-IF(Financiamiento!$F$31*12+$A30&lt;=pagoint!AQ$11,0,PMT(Financiamiento!$F$27/12,Financiamiento!$F$31*12,Financiamiento!$E61))</f>
        <v>0</v>
      </c>
      <c r="AR31" s="338">
        <f>-IF(Financiamiento!$F$31*12+$A30&lt;=pagoint!AR$11,0,PMT(Financiamiento!$F$27/12,Financiamiento!$F$31*12,Financiamiento!$E61))</f>
        <v>0</v>
      </c>
      <c r="AS31" s="338">
        <f>-IF(Financiamiento!$F$31*12+$A30&lt;=pagoint!AS$11,0,PMT(Financiamiento!$F$27/12,Financiamiento!$F$31*12,Financiamiento!$E61))</f>
        <v>0</v>
      </c>
      <c r="AT31" s="338">
        <f>-IF(Financiamiento!$F$31*12+$A30&lt;=pagoint!AT$11,0,PMT(Financiamiento!$F$27/12,Financiamiento!$F$31*12,Financiamiento!$E61))</f>
        <v>0</v>
      </c>
      <c r="AU31" s="338">
        <f>-IF(Financiamiento!$F$31*12+$A30&lt;=pagoint!AU$11,0,PMT(Financiamiento!$F$27/12,Financiamiento!$F$31*12,Financiamiento!$E61))</f>
        <v>0</v>
      </c>
      <c r="AV31" s="338">
        <f>-IF(Financiamiento!$F$31*12+$A30&lt;=pagoint!AV$11,0,PMT(Financiamiento!$F$27/12,Financiamiento!$F$31*12,Financiamiento!$E61))</f>
        <v>0</v>
      </c>
      <c r="AW31" s="338">
        <f>-IF(Financiamiento!$F$31*12+$A30&lt;=pagoint!AW$11,0,PMT(Financiamiento!$F$27/12,Financiamiento!$F$31*12,Financiamiento!$E61))</f>
        <v>0</v>
      </c>
      <c r="AX31" s="338">
        <f>-IF(Financiamiento!$F$31*12+$A30&lt;=pagoint!AX$11,0,PMT(Financiamiento!$F$27/12,Financiamiento!$F$31*12,Financiamiento!$E61))</f>
        <v>0</v>
      </c>
      <c r="AY31" s="338">
        <f>-IF(Financiamiento!$F$31*12+$A30&lt;=pagoint!AY$11,0,PMT(Financiamiento!$F$27/12,Financiamiento!$F$31*12,Financiamiento!$E61))</f>
        <v>0</v>
      </c>
      <c r="AZ31" s="338">
        <f>-IF(Financiamiento!$F$31*12+$A30&lt;=pagoint!AZ$11,0,PMT(Financiamiento!$F$27/12,Financiamiento!$F$31*12,Financiamiento!$E61))</f>
        <v>0</v>
      </c>
      <c r="BA31" s="338">
        <f>-IF(Financiamiento!$F$31*12+$A30&lt;=pagoint!BA$11,0,PMT(Financiamiento!$F$27/12,Financiamiento!$F$31*12,Financiamiento!$E61))</f>
        <v>0</v>
      </c>
      <c r="BB31" s="338">
        <f>-IF(Financiamiento!$F$31*12+$A30&lt;=pagoint!BB$11,0,PMT(Financiamiento!$F$27/12,Financiamiento!$F$31*12,Financiamiento!$E61))</f>
        <v>0</v>
      </c>
      <c r="BC31" s="338">
        <f>-IF(Financiamiento!$F$31*12+$A30&lt;=pagoint!BC$11,0,PMT(Financiamiento!$F$27/12,Financiamiento!$F$31*12,Financiamiento!$E61))</f>
        <v>0</v>
      </c>
      <c r="BD31" s="338">
        <f>-IF(Financiamiento!$F$31*12+$A30&lt;=pagoint!BD$11,0,PMT(Financiamiento!$F$27/12,Financiamiento!$F$31*12,Financiamiento!$E61))</f>
        <v>0</v>
      </c>
      <c r="BE31" s="338">
        <f>-IF(Financiamiento!$F$31*12+$A30&lt;=pagoint!BE$11,0,PMT(Financiamiento!$F$27/12,Financiamiento!$F$31*12,Financiamiento!$E61))</f>
        <v>0</v>
      </c>
      <c r="BF31" s="338">
        <f>-IF(Financiamiento!$F$31*12+$A30&lt;=pagoint!BF$11,0,PMT(Financiamiento!$F$27/12,Financiamiento!$F$31*12,Financiamiento!$E61))</f>
        <v>0</v>
      </c>
      <c r="BG31" s="338">
        <f>-IF(Financiamiento!$F$31*12+$A30&lt;=pagoint!BG$11,0,PMT(Financiamiento!$F$27/12,Financiamiento!$F$31*12,Financiamiento!$E61))</f>
        <v>0</v>
      </c>
      <c r="BH31" s="338">
        <f>-IF(Financiamiento!$F$31*12+$A30&lt;=pagoint!BH$11,0,PMT(Financiamiento!$F$27/12,Financiamiento!$F$31*12,Financiamiento!$E61))</f>
        <v>0</v>
      </c>
      <c r="BI31" s="338">
        <f>-IF(Financiamiento!$F$31*12+$A30&lt;=pagoint!BI$11,0,PMT(Financiamiento!$F$27/12,Financiamiento!$F$31*12,Financiamiento!$E61))</f>
        <v>0</v>
      </c>
      <c r="BJ31" s="338">
        <f>-IF(Financiamiento!$F$31*12+$A30&lt;=pagoint!BJ$11,0,PMT(Financiamiento!$F$27/12,Financiamiento!$F$31*12,Financiamiento!$E61))</f>
        <v>0</v>
      </c>
    </row>
    <row r="32" spans="1:62">
      <c r="A32" s="338">
        <v>20</v>
      </c>
      <c r="B32" s="337" t="s">
        <v>175</v>
      </c>
      <c r="V32" s="338">
        <f>-IF(Financiamiento!$F$31*12+$A31&lt;=pagoint!V$11,0,PMT(Financiamiento!$F$27/12,Financiamiento!$F$31*12,Financiamiento!$E62))</f>
        <v>0</v>
      </c>
      <c r="W32" s="338">
        <f>-IF(Financiamiento!$F$31*12+$A31&lt;=pagoint!W$11,0,PMT(Financiamiento!$F$27/12,Financiamiento!$F$31*12,Financiamiento!$E62))</f>
        <v>0</v>
      </c>
      <c r="X32" s="338">
        <f>-IF(Financiamiento!$F$31*12+$A31&lt;=pagoint!X$11,0,PMT(Financiamiento!$F$27/12,Financiamiento!$F$31*12,Financiamiento!$E62))</f>
        <v>0</v>
      </c>
      <c r="Y32" s="338">
        <f>-IF(Financiamiento!$F$31*12+$A31&lt;=pagoint!Y$11,0,PMT(Financiamiento!$F$27/12,Financiamiento!$F$31*12,Financiamiento!$E62))</f>
        <v>0</v>
      </c>
      <c r="Z32" s="338">
        <f>-IF(Financiamiento!$F$31*12+$A31&lt;=pagoint!Z$11,0,PMT(Financiamiento!$F$27/12,Financiamiento!$F$31*12,Financiamiento!$E62))</f>
        <v>0</v>
      </c>
      <c r="AA32" s="338">
        <f>-IF(Financiamiento!$F$31*12+$A31&lt;=pagoint!AA$11,0,PMT(Financiamiento!$F$27/12,Financiamiento!$F$31*12,Financiamiento!$E62))</f>
        <v>0</v>
      </c>
      <c r="AB32" s="338">
        <f>-IF(Financiamiento!$F$31*12+$A31&lt;=pagoint!AB$11,0,PMT(Financiamiento!$F$27/12,Financiamiento!$F$31*12,Financiamiento!$E62))</f>
        <v>0</v>
      </c>
      <c r="AC32" s="338">
        <f>-IF(Financiamiento!$F$31*12+$A31&lt;=pagoint!AC$11,0,PMT(Financiamiento!$F$27/12,Financiamiento!$F$31*12,Financiamiento!$E62))</f>
        <v>0</v>
      </c>
      <c r="AD32" s="338">
        <f>-IF(Financiamiento!$F$31*12+$A31&lt;=pagoint!AD$11,0,PMT(Financiamiento!$F$27/12,Financiamiento!$F$31*12,Financiamiento!$E62))</f>
        <v>0</v>
      </c>
      <c r="AE32" s="338">
        <f>-IF(Financiamiento!$F$31*12+$A31&lt;=pagoint!AE$11,0,PMT(Financiamiento!$F$27/12,Financiamiento!$F$31*12,Financiamiento!$E62))</f>
        <v>0</v>
      </c>
      <c r="AF32" s="338">
        <f>-IF(Financiamiento!$F$31*12+$A31&lt;=pagoint!AF$11,0,PMT(Financiamiento!$F$27/12,Financiamiento!$F$31*12,Financiamiento!$E62))</f>
        <v>0</v>
      </c>
      <c r="AG32" s="338">
        <f>-IF(Financiamiento!$F$31*12+$A31&lt;=pagoint!AG$11,0,PMT(Financiamiento!$F$27/12,Financiamiento!$F$31*12,Financiamiento!$E62))</f>
        <v>0</v>
      </c>
      <c r="AH32" s="338">
        <f>-IF(Financiamiento!$F$31*12+$A31&lt;=pagoint!AH$11,0,PMT(Financiamiento!$F$27/12,Financiamiento!$F$31*12,Financiamiento!$E62))</f>
        <v>0</v>
      </c>
      <c r="AI32" s="338">
        <f>-IF(Financiamiento!$F$31*12+$A31&lt;=pagoint!AI$11,0,PMT(Financiamiento!$F$27/12,Financiamiento!$F$31*12,Financiamiento!$E62))</f>
        <v>0</v>
      </c>
      <c r="AJ32" s="338">
        <f>-IF(Financiamiento!$F$31*12+$A31&lt;=pagoint!AJ$11,0,PMT(Financiamiento!$F$27/12,Financiamiento!$F$31*12,Financiamiento!$E62))</f>
        <v>0</v>
      </c>
      <c r="AK32" s="338">
        <f>-IF(Financiamiento!$F$31*12+$A31&lt;=pagoint!AK$11,0,PMT(Financiamiento!$F$27/12,Financiamiento!$F$31*12,Financiamiento!$E62))</f>
        <v>0</v>
      </c>
      <c r="AL32" s="338">
        <f>-IF(Financiamiento!$F$31*12+$A31&lt;=pagoint!AL$11,0,PMT(Financiamiento!$F$27/12,Financiamiento!$F$31*12,Financiamiento!$E62))</f>
        <v>0</v>
      </c>
      <c r="AM32" s="338">
        <f>-IF(Financiamiento!$F$31*12+$A31&lt;=pagoint!AM$11,0,PMT(Financiamiento!$F$27/12,Financiamiento!$F$31*12,Financiamiento!$E62))</f>
        <v>0</v>
      </c>
      <c r="AN32" s="338">
        <f>-IF(Financiamiento!$F$31*12+$A31&lt;=pagoint!AN$11,0,PMT(Financiamiento!$F$27/12,Financiamiento!$F$31*12,Financiamiento!$E62))</f>
        <v>0</v>
      </c>
      <c r="AO32" s="338">
        <f>-IF(Financiamiento!$F$31*12+$A31&lt;=pagoint!AO$11,0,PMT(Financiamiento!$F$27/12,Financiamiento!$F$31*12,Financiamiento!$E62))</f>
        <v>0</v>
      </c>
      <c r="AP32" s="338">
        <f>-IF(Financiamiento!$F$31*12+$A31&lt;=pagoint!AP$11,0,PMT(Financiamiento!$F$27/12,Financiamiento!$F$31*12,Financiamiento!$E62))</f>
        <v>0</v>
      </c>
      <c r="AQ32" s="338">
        <f>-IF(Financiamiento!$F$31*12+$A31&lt;=pagoint!AQ$11,0,PMT(Financiamiento!$F$27/12,Financiamiento!$F$31*12,Financiamiento!$E62))</f>
        <v>0</v>
      </c>
      <c r="AR32" s="338">
        <f>-IF(Financiamiento!$F$31*12+$A31&lt;=pagoint!AR$11,0,PMT(Financiamiento!$F$27/12,Financiamiento!$F$31*12,Financiamiento!$E62))</f>
        <v>0</v>
      </c>
      <c r="AS32" s="338">
        <f>-IF(Financiamiento!$F$31*12+$A31&lt;=pagoint!AS$11,0,PMT(Financiamiento!$F$27/12,Financiamiento!$F$31*12,Financiamiento!$E62))</f>
        <v>0</v>
      </c>
      <c r="AT32" s="338">
        <f>-IF(Financiamiento!$F$31*12+$A31&lt;=pagoint!AT$11,0,PMT(Financiamiento!$F$27/12,Financiamiento!$F$31*12,Financiamiento!$E62))</f>
        <v>0</v>
      </c>
      <c r="AU32" s="338">
        <f>-IF(Financiamiento!$F$31*12+$A31&lt;=pagoint!AU$11,0,PMT(Financiamiento!$F$27/12,Financiamiento!$F$31*12,Financiamiento!$E62))</f>
        <v>0</v>
      </c>
      <c r="AV32" s="338">
        <f>-IF(Financiamiento!$F$31*12+$A31&lt;=pagoint!AV$11,0,PMT(Financiamiento!$F$27/12,Financiamiento!$F$31*12,Financiamiento!$E62))</f>
        <v>0</v>
      </c>
      <c r="AW32" s="338">
        <f>-IF(Financiamiento!$F$31*12+$A31&lt;=pagoint!AW$11,0,PMT(Financiamiento!$F$27/12,Financiamiento!$F$31*12,Financiamiento!$E62))</f>
        <v>0</v>
      </c>
      <c r="AX32" s="338">
        <f>-IF(Financiamiento!$F$31*12+$A31&lt;=pagoint!AX$11,0,PMT(Financiamiento!$F$27/12,Financiamiento!$F$31*12,Financiamiento!$E62))</f>
        <v>0</v>
      </c>
      <c r="AY32" s="338">
        <f>-IF(Financiamiento!$F$31*12+$A31&lt;=pagoint!AY$11,0,PMT(Financiamiento!$F$27/12,Financiamiento!$F$31*12,Financiamiento!$E62))</f>
        <v>0</v>
      </c>
      <c r="AZ32" s="338">
        <f>-IF(Financiamiento!$F$31*12+$A31&lt;=pagoint!AZ$11,0,PMT(Financiamiento!$F$27/12,Financiamiento!$F$31*12,Financiamiento!$E62))</f>
        <v>0</v>
      </c>
      <c r="BA32" s="338">
        <f>-IF(Financiamiento!$F$31*12+$A31&lt;=pagoint!BA$11,0,PMT(Financiamiento!$F$27/12,Financiamiento!$F$31*12,Financiamiento!$E62))</f>
        <v>0</v>
      </c>
      <c r="BB32" s="338">
        <f>-IF(Financiamiento!$F$31*12+$A31&lt;=pagoint!BB$11,0,PMT(Financiamiento!$F$27/12,Financiamiento!$F$31*12,Financiamiento!$E62))</f>
        <v>0</v>
      </c>
      <c r="BC32" s="338">
        <f>-IF(Financiamiento!$F$31*12+$A31&lt;=pagoint!BC$11,0,PMT(Financiamiento!$F$27/12,Financiamiento!$F$31*12,Financiamiento!$E62))</f>
        <v>0</v>
      </c>
      <c r="BD32" s="338">
        <f>-IF(Financiamiento!$F$31*12+$A31&lt;=pagoint!BD$11,0,PMT(Financiamiento!$F$27/12,Financiamiento!$F$31*12,Financiamiento!$E62))</f>
        <v>0</v>
      </c>
      <c r="BE32" s="338">
        <f>-IF(Financiamiento!$F$31*12+$A31&lt;=pagoint!BE$11,0,PMT(Financiamiento!$F$27/12,Financiamiento!$F$31*12,Financiamiento!$E62))</f>
        <v>0</v>
      </c>
      <c r="BF32" s="338">
        <f>-IF(Financiamiento!$F$31*12+$A31&lt;=pagoint!BF$11,0,PMT(Financiamiento!$F$27/12,Financiamiento!$F$31*12,Financiamiento!$E62))</f>
        <v>0</v>
      </c>
      <c r="BG32" s="338">
        <f>-IF(Financiamiento!$F$31*12+$A31&lt;=pagoint!BG$11,0,PMT(Financiamiento!$F$27/12,Financiamiento!$F$31*12,Financiamiento!$E62))</f>
        <v>0</v>
      </c>
      <c r="BH32" s="338">
        <f>-IF(Financiamiento!$F$31*12+$A31&lt;=pagoint!BH$11,0,PMT(Financiamiento!$F$27/12,Financiamiento!$F$31*12,Financiamiento!$E62))</f>
        <v>0</v>
      </c>
      <c r="BI32" s="338">
        <f>-IF(Financiamiento!$F$31*12+$A31&lt;=pagoint!BI$11,0,PMT(Financiamiento!$F$27/12,Financiamiento!$F$31*12,Financiamiento!$E62))</f>
        <v>0</v>
      </c>
      <c r="BJ32" s="338">
        <f>-IF(Financiamiento!$F$31*12+$A31&lt;=pagoint!BJ$11,0,PMT(Financiamiento!$F$27/12,Financiamiento!$F$31*12,Financiamiento!$E62))</f>
        <v>0</v>
      </c>
    </row>
    <row r="33" spans="1:62">
      <c r="A33" s="338">
        <v>21</v>
      </c>
      <c r="B33" s="337" t="s">
        <v>176</v>
      </c>
      <c r="W33" s="338">
        <f>-IF(Financiamiento!$F$31*12+$A32&lt;=pagoint!W$11,0,PMT(Financiamiento!$F$27/12,Financiamiento!$F$31*12,Financiamiento!$E63))</f>
        <v>0</v>
      </c>
      <c r="X33" s="338">
        <f>-IF(Financiamiento!$F$31*12+$A32&lt;=pagoint!X$11,0,PMT(Financiamiento!$F$27/12,Financiamiento!$F$31*12,Financiamiento!$E63))</f>
        <v>0</v>
      </c>
      <c r="Y33" s="338">
        <f>-IF(Financiamiento!$F$31*12+$A32&lt;=pagoint!Y$11,0,PMT(Financiamiento!$F$27/12,Financiamiento!$F$31*12,Financiamiento!$E63))</f>
        <v>0</v>
      </c>
      <c r="Z33" s="338">
        <f>-IF(Financiamiento!$F$31*12+$A32&lt;=pagoint!Z$11,0,PMT(Financiamiento!$F$27/12,Financiamiento!$F$31*12,Financiamiento!$E63))</f>
        <v>0</v>
      </c>
      <c r="AA33" s="338">
        <f>-IF(Financiamiento!$F$31*12+$A32&lt;=pagoint!AA$11,0,PMT(Financiamiento!$F$27/12,Financiamiento!$F$31*12,Financiamiento!$E63))</f>
        <v>0</v>
      </c>
      <c r="AB33" s="338">
        <f>-IF(Financiamiento!$F$31*12+$A32&lt;=pagoint!AB$11,0,PMT(Financiamiento!$F$27/12,Financiamiento!$F$31*12,Financiamiento!$E63))</f>
        <v>0</v>
      </c>
      <c r="AC33" s="338">
        <f>-IF(Financiamiento!$F$31*12+$A32&lt;=pagoint!AC$11,0,PMT(Financiamiento!$F$27/12,Financiamiento!$F$31*12,Financiamiento!$E63))</f>
        <v>0</v>
      </c>
      <c r="AD33" s="338">
        <f>-IF(Financiamiento!$F$31*12+$A32&lt;=pagoint!AD$11,0,PMT(Financiamiento!$F$27/12,Financiamiento!$F$31*12,Financiamiento!$E63))</f>
        <v>0</v>
      </c>
      <c r="AE33" s="338">
        <f>-IF(Financiamiento!$F$31*12+$A32&lt;=pagoint!AE$11,0,PMT(Financiamiento!$F$27/12,Financiamiento!$F$31*12,Financiamiento!$E63))</f>
        <v>0</v>
      </c>
      <c r="AF33" s="338">
        <f>-IF(Financiamiento!$F$31*12+$A32&lt;=pagoint!AF$11,0,PMT(Financiamiento!$F$27/12,Financiamiento!$F$31*12,Financiamiento!$E63))</f>
        <v>0</v>
      </c>
      <c r="AG33" s="338">
        <f>-IF(Financiamiento!$F$31*12+$A32&lt;=pagoint!AG$11,0,PMT(Financiamiento!$F$27/12,Financiamiento!$F$31*12,Financiamiento!$E63))</f>
        <v>0</v>
      </c>
      <c r="AH33" s="338">
        <f>-IF(Financiamiento!$F$31*12+$A32&lt;=pagoint!AH$11,0,PMT(Financiamiento!$F$27/12,Financiamiento!$F$31*12,Financiamiento!$E63))</f>
        <v>0</v>
      </c>
      <c r="AI33" s="338">
        <f>-IF(Financiamiento!$F$31*12+$A32&lt;=pagoint!AI$11,0,PMT(Financiamiento!$F$27/12,Financiamiento!$F$31*12,Financiamiento!$E63))</f>
        <v>0</v>
      </c>
      <c r="AJ33" s="338">
        <f>-IF(Financiamiento!$F$31*12+$A32&lt;=pagoint!AJ$11,0,PMT(Financiamiento!$F$27/12,Financiamiento!$F$31*12,Financiamiento!$E63))</f>
        <v>0</v>
      </c>
      <c r="AK33" s="338">
        <f>-IF(Financiamiento!$F$31*12+$A32&lt;=pagoint!AK$11,0,PMT(Financiamiento!$F$27/12,Financiamiento!$F$31*12,Financiamiento!$E63))</f>
        <v>0</v>
      </c>
      <c r="AL33" s="338">
        <f>-IF(Financiamiento!$F$31*12+$A32&lt;=pagoint!AL$11,0,PMT(Financiamiento!$F$27/12,Financiamiento!$F$31*12,Financiamiento!$E63))</f>
        <v>0</v>
      </c>
      <c r="AM33" s="338">
        <f>-IF(Financiamiento!$F$31*12+$A32&lt;=pagoint!AM$11,0,PMT(Financiamiento!$F$27/12,Financiamiento!$F$31*12,Financiamiento!$E63))</f>
        <v>0</v>
      </c>
      <c r="AN33" s="338">
        <f>-IF(Financiamiento!$F$31*12+$A32&lt;=pagoint!AN$11,0,PMT(Financiamiento!$F$27/12,Financiamiento!$F$31*12,Financiamiento!$E63))</f>
        <v>0</v>
      </c>
      <c r="AO33" s="338">
        <f>-IF(Financiamiento!$F$31*12+$A32&lt;=pagoint!AO$11,0,PMT(Financiamiento!$F$27/12,Financiamiento!$F$31*12,Financiamiento!$E63))</f>
        <v>0</v>
      </c>
      <c r="AP33" s="338">
        <f>-IF(Financiamiento!$F$31*12+$A32&lt;=pagoint!AP$11,0,PMT(Financiamiento!$F$27/12,Financiamiento!$F$31*12,Financiamiento!$E63))</f>
        <v>0</v>
      </c>
      <c r="AQ33" s="338">
        <f>-IF(Financiamiento!$F$31*12+$A32&lt;=pagoint!AQ$11,0,PMT(Financiamiento!$F$27/12,Financiamiento!$F$31*12,Financiamiento!$E63))</f>
        <v>0</v>
      </c>
      <c r="AR33" s="338">
        <f>-IF(Financiamiento!$F$31*12+$A32&lt;=pagoint!AR$11,0,PMT(Financiamiento!$F$27/12,Financiamiento!$F$31*12,Financiamiento!$E63))</f>
        <v>0</v>
      </c>
      <c r="AS33" s="338">
        <f>-IF(Financiamiento!$F$31*12+$A32&lt;=pagoint!AS$11,0,PMT(Financiamiento!$F$27/12,Financiamiento!$F$31*12,Financiamiento!$E63))</f>
        <v>0</v>
      </c>
      <c r="AT33" s="338">
        <f>-IF(Financiamiento!$F$31*12+$A32&lt;=pagoint!AT$11,0,PMT(Financiamiento!$F$27/12,Financiamiento!$F$31*12,Financiamiento!$E63))</f>
        <v>0</v>
      </c>
      <c r="AU33" s="338">
        <f>-IF(Financiamiento!$F$31*12+$A32&lt;=pagoint!AU$11,0,PMT(Financiamiento!$F$27/12,Financiamiento!$F$31*12,Financiamiento!$E63))</f>
        <v>0</v>
      </c>
      <c r="AV33" s="338">
        <f>-IF(Financiamiento!$F$31*12+$A32&lt;=pagoint!AV$11,0,PMT(Financiamiento!$F$27/12,Financiamiento!$F$31*12,Financiamiento!$E63))</f>
        <v>0</v>
      </c>
      <c r="AW33" s="338">
        <f>-IF(Financiamiento!$F$31*12+$A32&lt;=pagoint!AW$11,0,PMT(Financiamiento!$F$27/12,Financiamiento!$F$31*12,Financiamiento!$E63))</f>
        <v>0</v>
      </c>
      <c r="AX33" s="338">
        <f>-IF(Financiamiento!$F$31*12+$A32&lt;=pagoint!AX$11,0,PMT(Financiamiento!$F$27/12,Financiamiento!$F$31*12,Financiamiento!$E63))</f>
        <v>0</v>
      </c>
      <c r="AY33" s="338">
        <f>-IF(Financiamiento!$F$31*12+$A32&lt;=pagoint!AY$11,0,PMT(Financiamiento!$F$27/12,Financiamiento!$F$31*12,Financiamiento!$E63))</f>
        <v>0</v>
      </c>
      <c r="AZ33" s="338">
        <f>-IF(Financiamiento!$F$31*12+$A32&lt;=pagoint!AZ$11,0,PMT(Financiamiento!$F$27/12,Financiamiento!$F$31*12,Financiamiento!$E63))</f>
        <v>0</v>
      </c>
      <c r="BA33" s="338">
        <f>-IF(Financiamiento!$F$31*12+$A32&lt;=pagoint!BA$11,0,PMT(Financiamiento!$F$27/12,Financiamiento!$F$31*12,Financiamiento!$E63))</f>
        <v>0</v>
      </c>
      <c r="BB33" s="338">
        <f>-IF(Financiamiento!$F$31*12+$A32&lt;=pagoint!BB$11,0,PMT(Financiamiento!$F$27/12,Financiamiento!$F$31*12,Financiamiento!$E63))</f>
        <v>0</v>
      </c>
      <c r="BC33" s="338">
        <f>-IF(Financiamiento!$F$31*12+$A32&lt;=pagoint!BC$11,0,PMT(Financiamiento!$F$27/12,Financiamiento!$F$31*12,Financiamiento!$E63))</f>
        <v>0</v>
      </c>
      <c r="BD33" s="338">
        <f>-IF(Financiamiento!$F$31*12+$A32&lt;=pagoint!BD$11,0,PMT(Financiamiento!$F$27/12,Financiamiento!$F$31*12,Financiamiento!$E63))</f>
        <v>0</v>
      </c>
      <c r="BE33" s="338">
        <f>-IF(Financiamiento!$F$31*12+$A32&lt;=pagoint!BE$11,0,PMT(Financiamiento!$F$27/12,Financiamiento!$F$31*12,Financiamiento!$E63))</f>
        <v>0</v>
      </c>
      <c r="BF33" s="338">
        <f>-IF(Financiamiento!$F$31*12+$A32&lt;=pagoint!BF$11,0,PMT(Financiamiento!$F$27/12,Financiamiento!$F$31*12,Financiamiento!$E63))</f>
        <v>0</v>
      </c>
      <c r="BG33" s="338">
        <f>-IF(Financiamiento!$F$31*12+$A32&lt;=pagoint!BG$11,0,PMT(Financiamiento!$F$27/12,Financiamiento!$F$31*12,Financiamiento!$E63))</f>
        <v>0</v>
      </c>
      <c r="BH33" s="338">
        <f>-IF(Financiamiento!$F$31*12+$A32&lt;=pagoint!BH$11,0,PMT(Financiamiento!$F$27/12,Financiamiento!$F$31*12,Financiamiento!$E63))</f>
        <v>0</v>
      </c>
      <c r="BI33" s="338">
        <f>-IF(Financiamiento!$F$31*12+$A32&lt;=pagoint!BI$11,0,PMT(Financiamiento!$F$27/12,Financiamiento!$F$31*12,Financiamiento!$E63))</f>
        <v>0</v>
      </c>
      <c r="BJ33" s="338">
        <f>-IF(Financiamiento!$F$31*12+$A32&lt;=pagoint!BJ$11,0,PMT(Financiamiento!$F$27/12,Financiamiento!$F$31*12,Financiamiento!$E63))</f>
        <v>0</v>
      </c>
    </row>
    <row r="34" spans="1:62">
      <c r="A34" s="338">
        <v>22</v>
      </c>
      <c r="B34" s="337" t="s">
        <v>177</v>
      </c>
      <c r="X34" s="338">
        <f>-IF(Financiamiento!$F$31*12+$A33&lt;=pagoint!X$11,0,PMT(Financiamiento!$F$27/12,Financiamiento!$F$31*12,Financiamiento!$E64))</f>
        <v>0</v>
      </c>
      <c r="Y34" s="338">
        <f>-IF(Financiamiento!$F$31*12+$A33&lt;=pagoint!Y$11,0,PMT(Financiamiento!$F$27/12,Financiamiento!$F$31*12,Financiamiento!$E64))</f>
        <v>0</v>
      </c>
      <c r="Z34" s="338">
        <f>-IF(Financiamiento!$F$31*12+$A33&lt;=pagoint!Z$11,0,PMT(Financiamiento!$F$27/12,Financiamiento!$F$31*12,Financiamiento!$E64))</f>
        <v>0</v>
      </c>
      <c r="AA34" s="338">
        <f>-IF(Financiamiento!$F$31*12+$A33&lt;=pagoint!AA$11,0,PMT(Financiamiento!$F$27/12,Financiamiento!$F$31*12,Financiamiento!$E64))</f>
        <v>0</v>
      </c>
      <c r="AB34" s="338">
        <f>-IF(Financiamiento!$F$31*12+$A33&lt;=pagoint!AB$11,0,PMT(Financiamiento!$F$27/12,Financiamiento!$F$31*12,Financiamiento!$E64))</f>
        <v>0</v>
      </c>
      <c r="AC34" s="338">
        <f>-IF(Financiamiento!$F$31*12+$A33&lt;=pagoint!AC$11,0,PMT(Financiamiento!$F$27/12,Financiamiento!$F$31*12,Financiamiento!$E64))</f>
        <v>0</v>
      </c>
      <c r="AD34" s="338">
        <f>-IF(Financiamiento!$F$31*12+$A33&lt;=pagoint!AD$11,0,PMT(Financiamiento!$F$27/12,Financiamiento!$F$31*12,Financiamiento!$E64))</f>
        <v>0</v>
      </c>
      <c r="AE34" s="338">
        <f>-IF(Financiamiento!$F$31*12+$A33&lt;=pagoint!AE$11,0,PMT(Financiamiento!$F$27/12,Financiamiento!$F$31*12,Financiamiento!$E64))</f>
        <v>0</v>
      </c>
      <c r="AF34" s="338">
        <f>-IF(Financiamiento!$F$31*12+$A33&lt;=pagoint!AF$11,0,PMT(Financiamiento!$F$27/12,Financiamiento!$F$31*12,Financiamiento!$E64))</f>
        <v>0</v>
      </c>
      <c r="AG34" s="338">
        <f>-IF(Financiamiento!$F$31*12+$A33&lt;=pagoint!AG$11,0,PMT(Financiamiento!$F$27/12,Financiamiento!$F$31*12,Financiamiento!$E64))</f>
        <v>0</v>
      </c>
      <c r="AH34" s="338">
        <f>-IF(Financiamiento!$F$31*12+$A33&lt;=pagoint!AH$11,0,PMT(Financiamiento!$F$27/12,Financiamiento!$F$31*12,Financiamiento!$E64))</f>
        <v>0</v>
      </c>
      <c r="AI34" s="338">
        <f>-IF(Financiamiento!$F$31*12+$A33&lt;=pagoint!AI$11,0,PMT(Financiamiento!$F$27/12,Financiamiento!$F$31*12,Financiamiento!$E64))</f>
        <v>0</v>
      </c>
      <c r="AJ34" s="338">
        <f>-IF(Financiamiento!$F$31*12+$A33&lt;=pagoint!AJ$11,0,PMT(Financiamiento!$F$27/12,Financiamiento!$F$31*12,Financiamiento!$E64))</f>
        <v>0</v>
      </c>
      <c r="AK34" s="338">
        <f>-IF(Financiamiento!$F$31*12+$A33&lt;=pagoint!AK$11,0,PMT(Financiamiento!$F$27/12,Financiamiento!$F$31*12,Financiamiento!$E64))</f>
        <v>0</v>
      </c>
      <c r="AL34" s="338">
        <f>-IF(Financiamiento!$F$31*12+$A33&lt;=pagoint!AL$11,0,PMT(Financiamiento!$F$27/12,Financiamiento!$F$31*12,Financiamiento!$E64))</f>
        <v>0</v>
      </c>
      <c r="AM34" s="338">
        <f>-IF(Financiamiento!$F$31*12+$A33&lt;=pagoint!AM$11,0,PMT(Financiamiento!$F$27/12,Financiamiento!$F$31*12,Financiamiento!$E64))</f>
        <v>0</v>
      </c>
      <c r="AN34" s="338">
        <f>-IF(Financiamiento!$F$31*12+$A33&lt;=pagoint!AN$11,0,PMT(Financiamiento!$F$27/12,Financiamiento!$F$31*12,Financiamiento!$E64))</f>
        <v>0</v>
      </c>
      <c r="AO34" s="338">
        <f>-IF(Financiamiento!$F$31*12+$A33&lt;=pagoint!AO$11,0,PMT(Financiamiento!$F$27/12,Financiamiento!$F$31*12,Financiamiento!$E64))</f>
        <v>0</v>
      </c>
      <c r="AP34" s="338">
        <f>-IF(Financiamiento!$F$31*12+$A33&lt;=pagoint!AP$11,0,PMT(Financiamiento!$F$27/12,Financiamiento!$F$31*12,Financiamiento!$E64))</f>
        <v>0</v>
      </c>
      <c r="AQ34" s="338">
        <f>-IF(Financiamiento!$F$31*12+$A33&lt;=pagoint!AQ$11,0,PMT(Financiamiento!$F$27/12,Financiamiento!$F$31*12,Financiamiento!$E64))</f>
        <v>0</v>
      </c>
      <c r="AR34" s="338">
        <f>-IF(Financiamiento!$F$31*12+$A33&lt;=pagoint!AR$11,0,PMT(Financiamiento!$F$27/12,Financiamiento!$F$31*12,Financiamiento!$E64))</f>
        <v>0</v>
      </c>
      <c r="AS34" s="338">
        <f>-IF(Financiamiento!$F$31*12+$A33&lt;=pagoint!AS$11,0,PMT(Financiamiento!$F$27/12,Financiamiento!$F$31*12,Financiamiento!$E64))</f>
        <v>0</v>
      </c>
      <c r="AT34" s="338">
        <f>-IF(Financiamiento!$F$31*12+$A33&lt;=pagoint!AT$11,0,PMT(Financiamiento!$F$27/12,Financiamiento!$F$31*12,Financiamiento!$E64))</f>
        <v>0</v>
      </c>
      <c r="AU34" s="338">
        <f>-IF(Financiamiento!$F$31*12+$A33&lt;=pagoint!AU$11,0,PMT(Financiamiento!$F$27/12,Financiamiento!$F$31*12,Financiamiento!$E64))</f>
        <v>0</v>
      </c>
      <c r="AV34" s="338">
        <f>-IF(Financiamiento!$F$31*12+$A33&lt;=pagoint!AV$11,0,PMT(Financiamiento!$F$27/12,Financiamiento!$F$31*12,Financiamiento!$E64))</f>
        <v>0</v>
      </c>
      <c r="AW34" s="338">
        <f>-IF(Financiamiento!$F$31*12+$A33&lt;=pagoint!AW$11,0,PMT(Financiamiento!$F$27/12,Financiamiento!$F$31*12,Financiamiento!$E64))</f>
        <v>0</v>
      </c>
      <c r="AX34" s="338">
        <f>-IF(Financiamiento!$F$31*12+$A33&lt;=pagoint!AX$11,0,PMT(Financiamiento!$F$27/12,Financiamiento!$F$31*12,Financiamiento!$E64))</f>
        <v>0</v>
      </c>
      <c r="AY34" s="338">
        <f>-IF(Financiamiento!$F$31*12+$A33&lt;=pagoint!AY$11,0,PMT(Financiamiento!$F$27/12,Financiamiento!$F$31*12,Financiamiento!$E64))</f>
        <v>0</v>
      </c>
      <c r="AZ34" s="338">
        <f>-IF(Financiamiento!$F$31*12+$A33&lt;=pagoint!AZ$11,0,PMT(Financiamiento!$F$27/12,Financiamiento!$F$31*12,Financiamiento!$E64))</f>
        <v>0</v>
      </c>
      <c r="BA34" s="338">
        <f>-IF(Financiamiento!$F$31*12+$A33&lt;=pagoint!BA$11,0,PMT(Financiamiento!$F$27/12,Financiamiento!$F$31*12,Financiamiento!$E64))</f>
        <v>0</v>
      </c>
      <c r="BB34" s="338">
        <f>-IF(Financiamiento!$F$31*12+$A33&lt;=pagoint!BB$11,0,PMT(Financiamiento!$F$27/12,Financiamiento!$F$31*12,Financiamiento!$E64))</f>
        <v>0</v>
      </c>
      <c r="BC34" s="338">
        <f>-IF(Financiamiento!$F$31*12+$A33&lt;=pagoint!BC$11,0,PMT(Financiamiento!$F$27/12,Financiamiento!$F$31*12,Financiamiento!$E64))</f>
        <v>0</v>
      </c>
      <c r="BD34" s="338">
        <f>-IF(Financiamiento!$F$31*12+$A33&lt;=pagoint!BD$11,0,PMT(Financiamiento!$F$27/12,Financiamiento!$F$31*12,Financiamiento!$E64))</f>
        <v>0</v>
      </c>
      <c r="BE34" s="338">
        <f>-IF(Financiamiento!$F$31*12+$A33&lt;=pagoint!BE$11,0,PMT(Financiamiento!$F$27/12,Financiamiento!$F$31*12,Financiamiento!$E64))</f>
        <v>0</v>
      </c>
      <c r="BF34" s="338">
        <f>-IF(Financiamiento!$F$31*12+$A33&lt;=pagoint!BF$11,0,PMT(Financiamiento!$F$27/12,Financiamiento!$F$31*12,Financiamiento!$E64))</f>
        <v>0</v>
      </c>
      <c r="BG34" s="338">
        <f>-IF(Financiamiento!$F$31*12+$A33&lt;=pagoint!BG$11,0,PMT(Financiamiento!$F$27/12,Financiamiento!$F$31*12,Financiamiento!$E64))</f>
        <v>0</v>
      </c>
      <c r="BH34" s="338">
        <f>-IF(Financiamiento!$F$31*12+$A33&lt;=pagoint!BH$11,0,PMT(Financiamiento!$F$27/12,Financiamiento!$F$31*12,Financiamiento!$E64))</f>
        <v>0</v>
      </c>
      <c r="BI34" s="338">
        <f>-IF(Financiamiento!$F$31*12+$A33&lt;=pagoint!BI$11,0,PMT(Financiamiento!$F$27/12,Financiamiento!$F$31*12,Financiamiento!$E64))</f>
        <v>0</v>
      </c>
      <c r="BJ34" s="338">
        <f>-IF(Financiamiento!$F$31*12+$A33&lt;=pagoint!BJ$11,0,PMT(Financiamiento!$F$27/12,Financiamiento!$F$31*12,Financiamiento!$E64))</f>
        <v>0</v>
      </c>
    </row>
    <row r="35" spans="1:62">
      <c r="A35" s="338">
        <v>23</v>
      </c>
      <c r="B35" s="337" t="s">
        <v>178</v>
      </c>
      <c r="Y35" s="338">
        <f>-IF(Financiamiento!$F$31*12+$A34&lt;=pagoint!Y$11,0,PMT(Financiamiento!$F$27/12,Financiamiento!$F$31*12,Financiamiento!$E65))</f>
        <v>0</v>
      </c>
      <c r="Z35" s="338">
        <f>-IF(Financiamiento!$F$31*12+$A34&lt;=pagoint!Z$11,0,PMT(Financiamiento!$F$27/12,Financiamiento!$F$31*12,Financiamiento!$E65))</f>
        <v>0</v>
      </c>
      <c r="AA35" s="338">
        <f>-IF(Financiamiento!$F$31*12+$A34&lt;=pagoint!AA$11,0,PMT(Financiamiento!$F$27/12,Financiamiento!$F$31*12,Financiamiento!$E65))</f>
        <v>0</v>
      </c>
      <c r="AB35" s="338">
        <f>-IF(Financiamiento!$F$31*12+$A34&lt;=pagoint!AB$11,0,PMT(Financiamiento!$F$27/12,Financiamiento!$F$31*12,Financiamiento!$E65))</f>
        <v>0</v>
      </c>
      <c r="AC35" s="338">
        <f>-IF(Financiamiento!$F$31*12+$A34&lt;=pagoint!AC$11,0,PMT(Financiamiento!$F$27/12,Financiamiento!$F$31*12,Financiamiento!$E65))</f>
        <v>0</v>
      </c>
      <c r="AD35" s="338">
        <f>-IF(Financiamiento!$F$31*12+$A34&lt;=pagoint!AD$11,0,PMT(Financiamiento!$F$27/12,Financiamiento!$F$31*12,Financiamiento!$E65))</f>
        <v>0</v>
      </c>
      <c r="AE35" s="338">
        <f>-IF(Financiamiento!$F$31*12+$A34&lt;=pagoint!AE$11,0,PMT(Financiamiento!$F$27/12,Financiamiento!$F$31*12,Financiamiento!$E65))</f>
        <v>0</v>
      </c>
      <c r="AF35" s="338">
        <f>-IF(Financiamiento!$F$31*12+$A34&lt;=pagoint!AF$11,0,PMT(Financiamiento!$F$27/12,Financiamiento!$F$31*12,Financiamiento!$E65))</f>
        <v>0</v>
      </c>
      <c r="AG35" s="338">
        <f>-IF(Financiamiento!$F$31*12+$A34&lt;=pagoint!AG$11,0,PMT(Financiamiento!$F$27/12,Financiamiento!$F$31*12,Financiamiento!$E65))</f>
        <v>0</v>
      </c>
      <c r="AH35" s="338">
        <f>-IF(Financiamiento!$F$31*12+$A34&lt;=pagoint!AH$11,0,PMT(Financiamiento!$F$27/12,Financiamiento!$F$31*12,Financiamiento!$E65))</f>
        <v>0</v>
      </c>
      <c r="AI35" s="338">
        <f>-IF(Financiamiento!$F$31*12+$A34&lt;=pagoint!AI$11,0,PMT(Financiamiento!$F$27/12,Financiamiento!$F$31*12,Financiamiento!$E65))</f>
        <v>0</v>
      </c>
      <c r="AJ35" s="338">
        <f>-IF(Financiamiento!$F$31*12+$A34&lt;=pagoint!AJ$11,0,PMT(Financiamiento!$F$27/12,Financiamiento!$F$31*12,Financiamiento!$E65))</f>
        <v>0</v>
      </c>
      <c r="AK35" s="338">
        <f>-IF(Financiamiento!$F$31*12+$A34&lt;=pagoint!AK$11,0,PMT(Financiamiento!$F$27/12,Financiamiento!$F$31*12,Financiamiento!$E65))</f>
        <v>0</v>
      </c>
      <c r="AL35" s="338">
        <f>-IF(Financiamiento!$F$31*12+$A34&lt;=pagoint!AL$11,0,PMT(Financiamiento!$F$27/12,Financiamiento!$F$31*12,Financiamiento!$E65))</f>
        <v>0</v>
      </c>
      <c r="AM35" s="338">
        <f>-IF(Financiamiento!$F$31*12+$A34&lt;=pagoint!AM$11,0,PMT(Financiamiento!$F$27/12,Financiamiento!$F$31*12,Financiamiento!$E65))</f>
        <v>0</v>
      </c>
      <c r="AN35" s="338">
        <f>-IF(Financiamiento!$F$31*12+$A34&lt;=pagoint!AN$11,0,PMT(Financiamiento!$F$27/12,Financiamiento!$F$31*12,Financiamiento!$E65))</f>
        <v>0</v>
      </c>
      <c r="AO35" s="338">
        <f>-IF(Financiamiento!$F$31*12+$A34&lt;=pagoint!AO$11,0,PMT(Financiamiento!$F$27/12,Financiamiento!$F$31*12,Financiamiento!$E65))</f>
        <v>0</v>
      </c>
      <c r="AP35" s="338">
        <f>-IF(Financiamiento!$F$31*12+$A34&lt;=pagoint!AP$11,0,PMT(Financiamiento!$F$27/12,Financiamiento!$F$31*12,Financiamiento!$E65))</f>
        <v>0</v>
      </c>
      <c r="AQ35" s="338">
        <f>-IF(Financiamiento!$F$31*12+$A34&lt;=pagoint!AQ$11,0,PMT(Financiamiento!$F$27/12,Financiamiento!$F$31*12,Financiamiento!$E65))</f>
        <v>0</v>
      </c>
      <c r="AR35" s="338">
        <f>-IF(Financiamiento!$F$31*12+$A34&lt;=pagoint!AR$11,0,PMT(Financiamiento!$F$27/12,Financiamiento!$F$31*12,Financiamiento!$E65))</f>
        <v>0</v>
      </c>
      <c r="AS35" s="338">
        <f>-IF(Financiamiento!$F$31*12+$A34&lt;=pagoint!AS$11,0,PMT(Financiamiento!$F$27/12,Financiamiento!$F$31*12,Financiamiento!$E65))</f>
        <v>0</v>
      </c>
      <c r="AT35" s="338">
        <f>-IF(Financiamiento!$F$31*12+$A34&lt;=pagoint!AT$11,0,PMT(Financiamiento!$F$27/12,Financiamiento!$F$31*12,Financiamiento!$E65))</f>
        <v>0</v>
      </c>
      <c r="AU35" s="338">
        <f>-IF(Financiamiento!$F$31*12+$A34&lt;=pagoint!AU$11,0,PMT(Financiamiento!$F$27/12,Financiamiento!$F$31*12,Financiamiento!$E65))</f>
        <v>0</v>
      </c>
      <c r="AV35" s="338">
        <f>-IF(Financiamiento!$F$31*12+$A34&lt;=pagoint!AV$11,0,PMT(Financiamiento!$F$27/12,Financiamiento!$F$31*12,Financiamiento!$E65))</f>
        <v>0</v>
      </c>
      <c r="AW35" s="338">
        <f>-IF(Financiamiento!$F$31*12+$A34&lt;=pagoint!AW$11,0,PMT(Financiamiento!$F$27/12,Financiamiento!$F$31*12,Financiamiento!$E65))</f>
        <v>0</v>
      </c>
      <c r="AX35" s="338">
        <f>-IF(Financiamiento!$F$31*12+$A34&lt;=pagoint!AX$11,0,PMT(Financiamiento!$F$27/12,Financiamiento!$F$31*12,Financiamiento!$E65))</f>
        <v>0</v>
      </c>
      <c r="AY35" s="338">
        <f>-IF(Financiamiento!$F$31*12+$A34&lt;=pagoint!AY$11,0,PMT(Financiamiento!$F$27/12,Financiamiento!$F$31*12,Financiamiento!$E65))</f>
        <v>0</v>
      </c>
      <c r="AZ35" s="338">
        <f>-IF(Financiamiento!$F$31*12+$A34&lt;=pagoint!AZ$11,0,PMT(Financiamiento!$F$27/12,Financiamiento!$F$31*12,Financiamiento!$E65))</f>
        <v>0</v>
      </c>
      <c r="BA35" s="338">
        <f>-IF(Financiamiento!$F$31*12+$A34&lt;=pagoint!BA$11,0,PMT(Financiamiento!$F$27/12,Financiamiento!$F$31*12,Financiamiento!$E65))</f>
        <v>0</v>
      </c>
      <c r="BB35" s="338">
        <f>-IF(Financiamiento!$F$31*12+$A34&lt;=pagoint!BB$11,0,PMT(Financiamiento!$F$27/12,Financiamiento!$F$31*12,Financiamiento!$E65))</f>
        <v>0</v>
      </c>
      <c r="BC35" s="338">
        <f>-IF(Financiamiento!$F$31*12+$A34&lt;=pagoint!BC$11,0,PMT(Financiamiento!$F$27/12,Financiamiento!$F$31*12,Financiamiento!$E65))</f>
        <v>0</v>
      </c>
      <c r="BD35" s="338">
        <f>-IF(Financiamiento!$F$31*12+$A34&lt;=pagoint!BD$11,0,PMT(Financiamiento!$F$27/12,Financiamiento!$F$31*12,Financiamiento!$E65))</f>
        <v>0</v>
      </c>
      <c r="BE35" s="338">
        <f>-IF(Financiamiento!$F$31*12+$A34&lt;=pagoint!BE$11,0,PMT(Financiamiento!$F$27/12,Financiamiento!$F$31*12,Financiamiento!$E65))</f>
        <v>0</v>
      </c>
      <c r="BF35" s="338">
        <f>-IF(Financiamiento!$F$31*12+$A34&lt;=pagoint!BF$11,0,PMT(Financiamiento!$F$27/12,Financiamiento!$F$31*12,Financiamiento!$E65))</f>
        <v>0</v>
      </c>
      <c r="BG35" s="338">
        <f>-IF(Financiamiento!$F$31*12+$A34&lt;=pagoint!BG$11,0,PMT(Financiamiento!$F$27/12,Financiamiento!$F$31*12,Financiamiento!$E65))</f>
        <v>0</v>
      </c>
      <c r="BH35" s="338">
        <f>-IF(Financiamiento!$F$31*12+$A34&lt;=pagoint!BH$11,0,PMT(Financiamiento!$F$27/12,Financiamiento!$F$31*12,Financiamiento!$E65))</f>
        <v>0</v>
      </c>
      <c r="BI35" s="338">
        <f>-IF(Financiamiento!$F$31*12+$A34&lt;=pagoint!BI$11,0,PMT(Financiamiento!$F$27/12,Financiamiento!$F$31*12,Financiamiento!$E65))</f>
        <v>0</v>
      </c>
      <c r="BJ35" s="338">
        <f>-IF(Financiamiento!$F$31*12+$A34&lt;=pagoint!BJ$11,0,PMT(Financiamiento!$F$27/12,Financiamiento!$F$31*12,Financiamiento!$E65))</f>
        <v>0</v>
      </c>
    </row>
    <row r="36" spans="1:62">
      <c r="A36" s="338">
        <v>24</v>
      </c>
      <c r="B36" s="337" t="s">
        <v>179</v>
      </c>
      <c r="Z36" s="338">
        <f>-IF(Financiamiento!$F$31*12+$A35&lt;=pagoint!Z$11,0,PMT(Financiamiento!$F$27/12,Financiamiento!$F$31*12,Financiamiento!$E66))</f>
        <v>0</v>
      </c>
      <c r="AA36" s="338">
        <f>-IF(Financiamiento!$F$31*12+$A35&lt;=pagoint!AA$11,0,PMT(Financiamiento!$F$27/12,Financiamiento!$F$31*12,Financiamiento!$E66))</f>
        <v>0</v>
      </c>
      <c r="AB36" s="338">
        <f>-IF(Financiamiento!$F$31*12+$A35&lt;=pagoint!AB$11,0,PMT(Financiamiento!$F$27/12,Financiamiento!$F$31*12,Financiamiento!$E66))</f>
        <v>0</v>
      </c>
      <c r="AC36" s="338">
        <f>-IF(Financiamiento!$F$31*12+$A35&lt;=pagoint!AC$11,0,PMT(Financiamiento!$F$27/12,Financiamiento!$F$31*12,Financiamiento!$E66))</f>
        <v>0</v>
      </c>
      <c r="AD36" s="338">
        <f>-IF(Financiamiento!$F$31*12+$A35&lt;=pagoint!AD$11,0,PMT(Financiamiento!$F$27/12,Financiamiento!$F$31*12,Financiamiento!$E66))</f>
        <v>0</v>
      </c>
      <c r="AE36" s="338">
        <f>-IF(Financiamiento!$F$31*12+$A35&lt;=pagoint!AE$11,0,PMT(Financiamiento!$F$27/12,Financiamiento!$F$31*12,Financiamiento!$E66))</f>
        <v>0</v>
      </c>
      <c r="AF36" s="338">
        <f>-IF(Financiamiento!$F$31*12+$A35&lt;=pagoint!AF$11,0,PMT(Financiamiento!$F$27/12,Financiamiento!$F$31*12,Financiamiento!$E66))</f>
        <v>0</v>
      </c>
      <c r="AG36" s="338">
        <f>-IF(Financiamiento!$F$31*12+$A35&lt;=pagoint!AG$11,0,PMT(Financiamiento!$F$27/12,Financiamiento!$F$31*12,Financiamiento!$E66))</f>
        <v>0</v>
      </c>
      <c r="AH36" s="338">
        <f>-IF(Financiamiento!$F$31*12+$A35&lt;=pagoint!AH$11,0,PMT(Financiamiento!$F$27/12,Financiamiento!$F$31*12,Financiamiento!$E66))</f>
        <v>0</v>
      </c>
      <c r="AI36" s="338">
        <f>-IF(Financiamiento!$F$31*12+$A35&lt;=pagoint!AI$11,0,PMT(Financiamiento!$F$27/12,Financiamiento!$F$31*12,Financiamiento!$E66))</f>
        <v>0</v>
      </c>
      <c r="AJ36" s="338">
        <f>-IF(Financiamiento!$F$31*12+$A35&lt;=pagoint!AJ$11,0,PMT(Financiamiento!$F$27/12,Financiamiento!$F$31*12,Financiamiento!$E66))</f>
        <v>0</v>
      </c>
      <c r="AK36" s="338">
        <f>-IF(Financiamiento!$F$31*12+$A35&lt;=pagoint!AK$11,0,PMT(Financiamiento!$F$27/12,Financiamiento!$F$31*12,Financiamiento!$E66))</f>
        <v>0</v>
      </c>
      <c r="AL36" s="338">
        <f>-IF(Financiamiento!$F$31*12+$A35&lt;=pagoint!AL$11,0,PMT(Financiamiento!$F$27/12,Financiamiento!$F$31*12,Financiamiento!$E66))</f>
        <v>0</v>
      </c>
      <c r="AM36" s="338">
        <f>-IF(Financiamiento!$F$31*12+$A35&lt;=pagoint!AM$11,0,PMT(Financiamiento!$F$27/12,Financiamiento!$F$31*12,Financiamiento!$E66))</f>
        <v>0</v>
      </c>
      <c r="AN36" s="338">
        <f>-IF(Financiamiento!$F$31*12+$A35&lt;=pagoint!AN$11,0,PMT(Financiamiento!$F$27/12,Financiamiento!$F$31*12,Financiamiento!$E66))</f>
        <v>0</v>
      </c>
      <c r="AO36" s="338">
        <f>-IF(Financiamiento!$F$31*12+$A35&lt;=pagoint!AO$11,0,PMT(Financiamiento!$F$27/12,Financiamiento!$F$31*12,Financiamiento!$E66))</f>
        <v>0</v>
      </c>
      <c r="AP36" s="338">
        <f>-IF(Financiamiento!$F$31*12+$A35&lt;=pagoint!AP$11,0,PMT(Financiamiento!$F$27/12,Financiamiento!$F$31*12,Financiamiento!$E66))</f>
        <v>0</v>
      </c>
      <c r="AQ36" s="338">
        <f>-IF(Financiamiento!$F$31*12+$A35&lt;=pagoint!AQ$11,0,PMT(Financiamiento!$F$27/12,Financiamiento!$F$31*12,Financiamiento!$E66))</f>
        <v>0</v>
      </c>
      <c r="AR36" s="338">
        <f>-IF(Financiamiento!$F$31*12+$A35&lt;=pagoint!AR$11,0,PMT(Financiamiento!$F$27/12,Financiamiento!$F$31*12,Financiamiento!$E66))</f>
        <v>0</v>
      </c>
      <c r="AS36" s="338">
        <f>-IF(Financiamiento!$F$31*12+$A35&lt;=pagoint!AS$11,0,PMT(Financiamiento!$F$27/12,Financiamiento!$F$31*12,Financiamiento!$E66))</f>
        <v>0</v>
      </c>
      <c r="AT36" s="338">
        <f>-IF(Financiamiento!$F$31*12+$A35&lt;=pagoint!AT$11,0,PMT(Financiamiento!$F$27/12,Financiamiento!$F$31*12,Financiamiento!$E66))</f>
        <v>0</v>
      </c>
      <c r="AU36" s="338">
        <f>-IF(Financiamiento!$F$31*12+$A35&lt;=pagoint!AU$11,0,PMT(Financiamiento!$F$27/12,Financiamiento!$F$31*12,Financiamiento!$E66))</f>
        <v>0</v>
      </c>
      <c r="AV36" s="338">
        <f>-IF(Financiamiento!$F$31*12+$A35&lt;=pagoint!AV$11,0,PMT(Financiamiento!$F$27/12,Financiamiento!$F$31*12,Financiamiento!$E66))</f>
        <v>0</v>
      </c>
      <c r="AW36" s="338">
        <f>-IF(Financiamiento!$F$31*12+$A35&lt;=pagoint!AW$11,0,PMT(Financiamiento!$F$27/12,Financiamiento!$F$31*12,Financiamiento!$E66))</f>
        <v>0</v>
      </c>
      <c r="AX36" s="338">
        <f>-IF(Financiamiento!$F$31*12+$A35&lt;=pagoint!AX$11,0,PMT(Financiamiento!$F$27/12,Financiamiento!$F$31*12,Financiamiento!$E66))</f>
        <v>0</v>
      </c>
      <c r="AY36" s="338">
        <f>-IF(Financiamiento!$F$31*12+$A35&lt;=pagoint!AY$11,0,PMT(Financiamiento!$F$27/12,Financiamiento!$F$31*12,Financiamiento!$E66))</f>
        <v>0</v>
      </c>
      <c r="AZ36" s="338">
        <f>-IF(Financiamiento!$F$31*12+$A35&lt;=pagoint!AZ$11,0,PMT(Financiamiento!$F$27/12,Financiamiento!$F$31*12,Financiamiento!$E66))</f>
        <v>0</v>
      </c>
      <c r="BA36" s="338">
        <f>-IF(Financiamiento!$F$31*12+$A35&lt;=pagoint!BA$11,0,PMT(Financiamiento!$F$27/12,Financiamiento!$F$31*12,Financiamiento!$E66))</f>
        <v>0</v>
      </c>
      <c r="BB36" s="338">
        <f>-IF(Financiamiento!$F$31*12+$A35&lt;=pagoint!BB$11,0,PMT(Financiamiento!$F$27/12,Financiamiento!$F$31*12,Financiamiento!$E66))</f>
        <v>0</v>
      </c>
      <c r="BC36" s="338">
        <f>-IF(Financiamiento!$F$31*12+$A35&lt;=pagoint!BC$11,0,PMT(Financiamiento!$F$27/12,Financiamiento!$F$31*12,Financiamiento!$E66))</f>
        <v>0</v>
      </c>
      <c r="BD36" s="338">
        <f>-IF(Financiamiento!$F$31*12+$A35&lt;=pagoint!BD$11,0,PMT(Financiamiento!$F$27/12,Financiamiento!$F$31*12,Financiamiento!$E66))</f>
        <v>0</v>
      </c>
      <c r="BE36" s="338">
        <f>-IF(Financiamiento!$F$31*12+$A35&lt;=pagoint!BE$11,0,PMT(Financiamiento!$F$27/12,Financiamiento!$F$31*12,Financiamiento!$E66))</f>
        <v>0</v>
      </c>
      <c r="BF36" s="338">
        <f>-IF(Financiamiento!$F$31*12+$A35&lt;=pagoint!BF$11,0,PMT(Financiamiento!$F$27/12,Financiamiento!$F$31*12,Financiamiento!$E66))</f>
        <v>0</v>
      </c>
      <c r="BG36" s="338">
        <f>-IF(Financiamiento!$F$31*12+$A35&lt;=pagoint!BG$11,0,PMT(Financiamiento!$F$27/12,Financiamiento!$F$31*12,Financiamiento!$E66))</f>
        <v>0</v>
      </c>
      <c r="BH36" s="338">
        <f>-IF(Financiamiento!$F$31*12+$A35&lt;=pagoint!BH$11,0,PMT(Financiamiento!$F$27/12,Financiamiento!$F$31*12,Financiamiento!$E66))</f>
        <v>0</v>
      </c>
      <c r="BI36" s="338">
        <f>-IF(Financiamiento!$F$31*12+$A35&lt;=pagoint!BI$11,0,PMT(Financiamiento!$F$27/12,Financiamiento!$F$31*12,Financiamiento!$E66))</f>
        <v>0</v>
      </c>
      <c r="BJ36" s="338">
        <f>-IF(Financiamiento!$F$31*12+$A35&lt;=pagoint!BJ$11,0,PMT(Financiamiento!$F$27/12,Financiamiento!$F$31*12,Financiamiento!$E66))</f>
        <v>0</v>
      </c>
    </row>
    <row r="37" spans="1:62">
      <c r="A37" s="338">
        <v>25</v>
      </c>
      <c r="B37" s="337" t="s">
        <v>180</v>
      </c>
      <c r="AA37" s="338">
        <f>-IF(Financiamiento!$F$31*12+$A36&lt;=pagoint!AA$11,0,PMT(Financiamiento!$F$27/12,Financiamiento!$F$31*12,Financiamiento!$E67))</f>
        <v>0</v>
      </c>
      <c r="AB37" s="338">
        <f>-IF(Financiamiento!$F$31*12+$A36&lt;=pagoint!AB$11,0,PMT(Financiamiento!$F$27/12,Financiamiento!$F$31*12,Financiamiento!$E67))</f>
        <v>0</v>
      </c>
      <c r="AC37" s="338">
        <f>-IF(Financiamiento!$F$31*12+$A36&lt;=pagoint!AC$11,0,PMT(Financiamiento!$F$27/12,Financiamiento!$F$31*12,Financiamiento!$E67))</f>
        <v>0</v>
      </c>
      <c r="AD37" s="338">
        <f>-IF(Financiamiento!$F$31*12+$A36&lt;=pagoint!AD$11,0,PMT(Financiamiento!$F$27/12,Financiamiento!$F$31*12,Financiamiento!$E67))</f>
        <v>0</v>
      </c>
      <c r="AE37" s="338">
        <f>-IF(Financiamiento!$F$31*12+$A36&lt;=pagoint!AE$11,0,PMT(Financiamiento!$F$27/12,Financiamiento!$F$31*12,Financiamiento!$E67))</f>
        <v>0</v>
      </c>
      <c r="AF37" s="338">
        <f>-IF(Financiamiento!$F$31*12+$A36&lt;=pagoint!AF$11,0,PMT(Financiamiento!$F$27/12,Financiamiento!$F$31*12,Financiamiento!$E67))</f>
        <v>0</v>
      </c>
      <c r="AG37" s="338">
        <f>-IF(Financiamiento!$F$31*12+$A36&lt;=pagoint!AG$11,0,PMT(Financiamiento!$F$27/12,Financiamiento!$F$31*12,Financiamiento!$E67))</f>
        <v>0</v>
      </c>
      <c r="AH37" s="338">
        <f>-IF(Financiamiento!$F$31*12+$A36&lt;=pagoint!AH$11,0,PMT(Financiamiento!$F$27/12,Financiamiento!$F$31*12,Financiamiento!$E67))</f>
        <v>0</v>
      </c>
      <c r="AI37" s="338">
        <f>-IF(Financiamiento!$F$31*12+$A36&lt;=pagoint!AI$11,0,PMT(Financiamiento!$F$27/12,Financiamiento!$F$31*12,Financiamiento!$E67))</f>
        <v>0</v>
      </c>
      <c r="AJ37" s="338">
        <f>-IF(Financiamiento!$F$31*12+$A36&lt;=pagoint!AJ$11,0,PMT(Financiamiento!$F$27/12,Financiamiento!$F$31*12,Financiamiento!$E67))</f>
        <v>0</v>
      </c>
      <c r="AK37" s="338">
        <f>-IF(Financiamiento!$F$31*12+$A36&lt;=pagoint!AK$11,0,PMT(Financiamiento!$F$27/12,Financiamiento!$F$31*12,Financiamiento!$E67))</f>
        <v>0</v>
      </c>
      <c r="AL37" s="338">
        <f>-IF(Financiamiento!$F$31*12+$A36&lt;=pagoint!AL$11,0,PMT(Financiamiento!$F$27/12,Financiamiento!$F$31*12,Financiamiento!$E67))</f>
        <v>0</v>
      </c>
      <c r="AM37" s="338">
        <f>-IF(Financiamiento!$F$31*12+$A36&lt;=pagoint!AM$11,0,PMT(Financiamiento!$F$27/12,Financiamiento!$F$31*12,Financiamiento!$E67))</f>
        <v>0</v>
      </c>
      <c r="AN37" s="338">
        <f>-IF(Financiamiento!$F$31*12+$A36&lt;=pagoint!AN$11,0,PMT(Financiamiento!$F$27/12,Financiamiento!$F$31*12,Financiamiento!$E67))</f>
        <v>0</v>
      </c>
      <c r="AO37" s="338">
        <f>-IF(Financiamiento!$F$31*12+$A36&lt;=pagoint!AO$11,0,PMT(Financiamiento!$F$27/12,Financiamiento!$F$31*12,Financiamiento!$E67))</f>
        <v>0</v>
      </c>
      <c r="AP37" s="338">
        <f>-IF(Financiamiento!$F$31*12+$A36&lt;=pagoint!AP$11,0,PMT(Financiamiento!$F$27/12,Financiamiento!$F$31*12,Financiamiento!$E67))</f>
        <v>0</v>
      </c>
      <c r="AQ37" s="338">
        <f>-IF(Financiamiento!$F$31*12+$A36&lt;=pagoint!AQ$11,0,PMT(Financiamiento!$F$27/12,Financiamiento!$F$31*12,Financiamiento!$E67))</f>
        <v>0</v>
      </c>
      <c r="AR37" s="338">
        <f>-IF(Financiamiento!$F$31*12+$A36&lt;=pagoint!AR$11,0,PMT(Financiamiento!$F$27/12,Financiamiento!$F$31*12,Financiamiento!$E67))</f>
        <v>0</v>
      </c>
      <c r="AS37" s="338">
        <f>-IF(Financiamiento!$F$31*12+$A36&lt;=pagoint!AS$11,0,PMT(Financiamiento!$F$27/12,Financiamiento!$F$31*12,Financiamiento!$E67))</f>
        <v>0</v>
      </c>
      <c r="AT37" s="338">
        <f>-IF(Financiamiento!$F$31*12+$A36&lt;=pagoint!AT$11,0,PMT(Financiamiento!$F$27/12,Financiamiento!$F$31*12,Financiamiento!$E67))</f>
        <v>0</v>
      </c>
      <c r="AU37" s="338">
        <f>-IF(Financiamiento!$F$31*12+$A36&lt;=pagoint!AU$11,0,PMT(Financiamiento!$F$27/12,Financiamiento!$F$31*12,Financiamiento!$E67))</f>
        <v>0</v>
      </c>
      <c r="AV37" s="338">
        <f>-IF(Financiamiento!$F$31*12+$A36&lt;=pagoint!AV$11,0,PMT(Financiamiento!$F$27/12,Financiamiento!$F$31*12,Financiamiento!$E67))</f>
        <v>0</v>
      </c>
      <c r="AW37" s="338">
        <f>-IF(Financiamiento!$F$31*12+$A36&lt;=pagoint!AW$11,0,PMT(Financiamiento!$F$27/12,Financiamiento!$F$31*12,Financiamiento!$E67))</f>
        <v>0</v>
      </c>
      <c r="AX37" s="338">
        <f>-IF(Financiamiento!$F$31*12+$A36&lt;=pagoint!AX$11,0,PMT(Financiamiento!$F$27/12,Financiamiento!$F$31*12,Financiamiento!$E67))</f>
        <v>0</v>
      </c>
      <c r="AY37" s="338">
        <f>-IF(Financiamiento!$F$31*12+$A36&lt;=pagoint!AY$11,0,PMT(Financiamiento!$F$27/12,Financiamiento!$F$31*12,Financiamiento!$E67))</f>
        <v>0</v>
      </c>
      <c r="AZ37" s="338">
        <f>-IF(Financiamiento!$F$31*12+$A36&lt;=pagoint!AZ$11,0,PMT(Financiamiento!$F$27/12,Financiamiento!$F$31*12,Financiamiento!$E67))</f>
        <v>0</v>
      </c>
      <c r="BA37" s="338">
        <f>-IF(Financiamiento!$F$31*12+$A36&lt;=pagoint!BA$11,0,PMT(Financiamiento!$F$27/12,Financiamiento!$F$31*12,Financiamiento!$E67))</f>
        <v>0</v>
      </c>
      <c r="BB37" s="338">
        <f>-IF(Financiamiento!$F$31*12+$A36&lt;=pagoint!BB$11,0,PMT(Financiamiento!$F$27/12,Financiamiento!$F$31*12,Financiamiento!$E67))</f>
        <v>0</v>
      </c>
      <c r="BC37" s="338">
        <f>-IF(Financiamiento!$F$31*12+$A36&lt;=pagoint!BC$11,0,PMT(Financiamiento!$F$27/12,Financiamiento!$F$31*12,Financiamiento!$E67))</f>
        <v>0</v>
      </c>
      <c r="BD37" s="338">
        <f>-IF(Financiamiento!$F$31*12+$A36&lt;=pagoint!BD$11,0,PMT(Financiamiento!$F$27/12,Financiamiento!$F$31*12,Financiamiento!$E67))</f>
        <v>0</v>
      </c>
      <c r="BE37" s="338">
        <f>-IF(Financiamiento!$F$31*12+$A36&lt;=pagoint!BE$11,0,PMT(Financiamiento!$F$27/12,Financiamiento!$F$31*12,Financiamiento!$E67))</f>
        <v>0</v>
      </c>
      <c r="BF37" s="338">
        <f>-IF(Financiamiento!$F$31*12+$A36&lt;=pagoint!BF$11,0,PMT(Financiamiento!$F$27/12,Financiamiento!$F$31*12,Financiamiento!$E67))</f>
        <v>0</v>
      </c>
      <c r="BG37" s="338">
        <f>-IF(Financiamiento!$F$31*12+$A36&lt;=pagoint!BG$11,0,PMT(Financiamiento!$F$27/12,Financiamiento!$F$31*12,Financiamiento!$E67))</f>
        <v>0</v>
      </c>
      <c r="BH37" s="338">
        <f>-IF(Financiamiento!$F$31*12+$A36&lt;=pagoint!BH$11,0,PMT(Financiamiento!$F$27/12,Financiamiento!$F$31*12,Financiamiento!$E67))</f>
        <v>0</v>
      </c>
      <c r="BI37" s="338">
        <f>-IF(Financiamiento!$F$31*12+$A36&lt;=pagoint!BI$11,0,PMT(Financiamiento!$F$27/12,Financiamiento!$F$31*12,Financiamiento!$E67))</f>
        <v>0</v>
      </c>
      <c r="BJ37" s="338">
        <f>-IF(Financiamiento!$F$31*12+$A36&lt;=pagoint!BJ$11,0,PMT(Financiamiento!$F$27/12,Financiamiento!$F$31*12,Financiamiento!$E67))</f>
        <v>0</v>
      </c>
    </row>
    <row r="38" spans="1:62">
      <c r="A38" s="338">
        <v>26</v>
      </c>
      <c r="B38" s="337" t="s">
        <v>181</v>
      </c>
      <c r="AB38" s="338">
        <f>-IF(Financiamiento!$F$31*12+$A37&lt;=pagoint!AB$11,0,PMT(Financiamiento!$F$27/12,Financiamiento!$F$31*12,Financiamiento!$E68))</f>
        <v>0</v>
      </c>
      <c r="AC38" s="338">
        <f>-IF(Financiamiento!$F$31*12+$A37&lt;=pagoint!AC$11,0,PMT(Financiamiento!$F$27/12,Financiamiento!$F$31*12,Financiamiento!$E68))</f>
        <v>0</v>
      </c>
      <c r="AD38" s="338">
        <f>-IF(Financiamiento!$F$31*12+$A37&lt;=pagoint!AD$11,0,PMT(Financiamiento!$F$27/12,Financiamiento!$F$31*12,Financiamiento!$E68))</f>
        <v>0</v>
      </c>
      <c r="AE38" s="338">
        <f>-IF(Financiamiento!$F$31*12+$A37&lt;=pagoint!AE$11,0,PMT(Financiamiento!$F$27/12,Financiamiento!$F$31*12,Financiamiento!$E68))</f>
        <v>0</v>
      </c>
      <c r="AF38" s="338">
        <f>-IF(Financiamiento!$F$31*12+$A37&lt;=pagoint!AF$11,0,PMT(Financiamiento!$F$27/12,Financiamiento!$F$31*12,Financiamiento!$E68))</f>
        <v>0</v>
      </c>
      <c r="AG38" s="338">
        <f>-IF(Financiamiento!$F$31*12+$A37&lt;=pagoint!AG$11,0,PMT(Financiamiento!$F$27/12,Financiamiento!$F$31*12,Financiamiento!$E68))</f>
        <v>0</v>
      </c>
      <c r="AH38" s="338">
        <f>-IF(Financiamiento!$F$31*12+$A37&lt;=pagoint!AH$11,0,PMT(Financiamiento!$F$27/12,Financiamiento!$F$31*12,Financiamiento!$E68))</f>
        <v>0</v>
      </c>
      <c r="AI38" s="338">
        <f>-IF(Financiamiento!$F$31*12+$A37&lt;=pagoint!AI$11,0,PMT(Financiamiento!$F$27/12,Financiamiento!$F$31*12,Financiamiento!$E68))</f>
        <v>0</v>
      </c>
      <c r="AJ38" s="338">
        <f>-IF(Financiamiento!$F$31*12+$A37&lt;=pagoint!AJ$11,0,PMT(Financiamiento!$F$27/12,Financiamiento!$F$31*12,Financiamiento!$E68))</f>
        <v>0</v>
      </c>
      <c r="AK38" s="338">
        <f>-IF(Financiamiento!$F$31*12+$A37&lt;=pagoint!AK$11,0,PMT(Financiamiento!$F$27/12,Financiamiento!$F$31*12,Financiamiento!$E68))</f>
        <v>0</v>
      </c>
      <c r="AL38" s="338">
        <f>-IF(Financiamiento!$F$31*12+$A37&lt;=pagoint!AL$11,0,PMT(Financiamiento!$F$27/12,Financiamiento!$F$31*12,Financiamiento!$E68))</f>
        <v>0</v>
      </c>
      <c r="AM38" s="338">
        <f>-IF(Financiamiento!$F$31*12+$A37&lt;=pagoint!AM$11,0,PMT(Financiamiento!$F$27/12,Financiamiento!$F$31*12,Financiamiento!$E68))</f>
        <v>0</v>
      </c>
      <c r="AN38" s="338">
        <f>-IF(Financiamiento!$F$31*12+$A37&lt;=pagoint!AN$11,0,PMT(Financiamiento!$F$27/12,Financiamiento!$F$31*12,Financiamiento!$E68))</f>
        <v>0</v>
      </c>
      <c r="AO38" s="338">
        <f>-IF(Financiamiento!$F$31*12+$A37&lt;=pagoint!AO$11,0,PMT(Financiamiento!$F$27/12,Financiamiento!$F$31*12,Financiamiento!$E68))</f>
        <v>0</v>
      </c>
      <c r="AP38" s="338">
        <f>-IF(Financiamiento!$F$31*12+$A37&lt;=pagoint!AP$11,0,PMT(Financiamiento!$F$27/12,Financiamiento!$F$31*12,Financiamiento!$E68))</f>
        <v>0</v>
      </c>
      <c r="AQ38" s="338">
        <f>-IF(Financiamiento!$F$31*12+$A37&lt;=pagoint!AQ$11,0,PMT(Financiamiento!$F$27/12,Financiamiento!$F$31*12,Financiamiento!$E68))</f>
        <v>0</v>
      </c>
      <c r="AR38" s="338">
        <f>-IF(Financiamiento!$F$31*12+$A37&lt;=pagoint!AR$11,0,PMT(Financiamiento!$F$27/12,Financiamiento!$F$31*12,Financiamiento!$E68))</f>
        <v>0</v>
      </c>
      <c r="AS38" s="338">
        <f>-IF(Financiamiento!$F$31*12+$A37&lt;=pagoint!AS$11,0,PMT(Financiamiento!$F$27/12,Financiamiento!$F$31*12,Financiamiento!$E68))</f>
        <v>0</v>
      </c>
      <c r="AT38" s="338">
        <f>-IF(Financiamiento!$F$31*12+$A37&lt;=pagoint!AT$11,0,PMT(Financiamiento!$F$27/12,Financiamiento!$F$31*12,Financiamiento!$E68))</f>
        <v>0</v>
      </c>
      <c r="AU38" s="338">
        <f>-IF(Financiamiento!$F$31*12+$A37&lt;=pagoint!AU$11,0,PMT(Financiamiento!$F$27/12,Financiamiento!$F$31*12,Financiamiento!$E68))</f>
        <v>0</v>
      </c>
      <c r="AV38" s="338">
        <f>-IF(Financiamiento!$F$31*12+$A37&lt;=pagoint!AV$11,0,PMT(Financiamiento!$F$27/12,Financiamiento!$F$31*12,Financiamiento!$E68))</f>
        <v>0</v>
      </c>
      <c r="AW38" s="338">
        <f>-IF(Financiamiento!$F$31*12+$A37&lt;=pagoint!AW$11,0,PMT(Financiamiento!$F$27/12,Financiamiento!$F$31*12,Financiamiento!$E68))</f>
        <v>0</v>
      </c>
      <c r="AX38" s="338">
        <f>-IF(Financiamiento!$F$31*12+$A37&lt;=pagoint!AX$11,0,PMT(Financiamiento!$F$27/12,Financiamiento!$F$31*12,Financiamiento!$E68))</f>
        <v>0</v>
      </c>
      <c r="AY38" s="338">
        <f>-IF(Financiamiento!$F$31*12+$A37&lt;=pagoint!AY$11,0,PMT(Financiamiento!$F$27/12,Financiamiento!$F$31*12,Financiamiento!$E68))</f>
        <v>0</v>
      </c>
      <c r="AZ38" s="338">
        <f>-IF(Financiamiento!$F$31*12+$A37&lt;=pagoint!AZ$11,0,PMT(Financiamiento!$F$27/12,Financiamiento!$F$31*12,Financiamiento!$E68))</f>
        <v>0</v>
      </c>
      <c r="BA38" s="338">
        <f>-IF(Financiamiento!$F$31*12+$A37&lt;=pagoint!BA$11,0,PMT(Financiamiento!$F$27/12,Financiamiento!$F$31*12,Financiamiento!$E68))</f>
        <v>0</v>
      </c>
      <c r="BB38" s="338">
        <f>-IF(Financiamiento!$F$31*12+$A37&lt;=pagoint!BB$11,0,PMT(Financiamiento!$F$27/12,Financiamiento!$F$31*12,Financiamiento!$E68))</f>
        <v>0</v>
      </c>
      <c r="BC38" s="338">
        <f>-IF(Financiamiento!$F$31*12+$A37&lt;=pagoint!BC$11,0,PMT(Financiamiento!$F$27/12,Financiamiento!$F$31*12,Financiamiento!$E68))</f>
        <v>0</v>
      </c>
      <c r="BD38" s="338">
        <f>-IF(Financiamiento!$F$31*12+$A37&lt;=pagoint!BD$11,0,PMT(Financiamiento!$F$27/12,Financiamiento!$F$31*12,Financiamiento!$E68))</f>
        <v>0</v>
      </c>
      <c r="BE38" s="338">
        <f>-IF(Financiamiento!$F$31*12+$A37&lt;=pagoint!BE$11,0,PMT(Financiamiento!$F$27/12,Financiamiento!$F$31*12,Financiamiento!$E68))</f>
        <v>0</v>
      </c>
      <c r="BF38" s="338">
        <f>-IF(Financiamiento!$F$31*12+$A37&lt;=pagoint!BF$11,0,PMT(Financiamiento!$F$27/12,Financiamiento!$F$31*12,Financiamiento!$E68))</f>
        <v>0</v>
      </c>
      <c r="BG38" s="338">
        <f>-IF(Financiamiento!$F$31*12+$A37&lt;=pagoint!BG$11,0,PMT(Financiamiento!$F$27/12,Financiamiento!$F$31*12,Financiamiento!$E68))</f>
        <v>0</v>
      </c>
      <c r="BH38" s="338">
        <f>-IF(Financiamiento!$F$31*12+$A37&lt;=pagoint!BH$11,0,PMT(Financiamiento!$F$27/12,Financiamiento!$F$31*12,Financiamiento!$E68))</f>
        <v>0</v>
      </c>
      <c r="BI38" s="338">
        <f>-IF(Financiamiento!$F$31*12+$A37&lt;=pagoint!BI$11,0,PMT(Financiamiento!$F$27/12,Financiamiento!$F$31*12,Financiamiento!$E68))</f>
        <v>0</v>
      </c>
      <c r="BJ38" s="338">
        <f>-IF(Financiamiento!$F$31*12+$A37&lt;=pagoint!BJ$11,0,PMT(Financiamiento!$F$27/12,Financiamiento!$F$31*12,Financiamiento!$E68))</f>
        <v>0</v>
      </c>
    </row>
    <row r="39" spans="1:62">
      <c r="A39" s="338">
        <v>27</v>
      </c>
      <c r="B39" s="337" t="s">
        <v>182</v>
      </c>
      <c r="AC39" s="338">
        <f>-IF(Financiamiento!$F$31*12+$A38&lt;=pagoint!AC$11,0,PMT(Financiamiento!$F$27/12,Financiamiento!$F$31*12,Financiamiento!$E69))</f>
        <v>0</v>
      </c>
      <c r="AD39" s="338">
        <f>-IF(Financiamiento!$F$31*12+$A38&lt;=pagoint!AD$11,0,PMT(Financiamiento!$F$27/12,Financiamiento!$F$31*12,Financiamiento!$E69))</f>
        <v>0</v>
      </c>
      <c r="AE39" s="338">
        <f>-IF(Financiamiento!$F$31*12+$A38&lt;=pagoint!AE$11,0,PMT(Financiamiento!$F$27/12,Financiamiento!$F$31*12,Financiamiento!$E69))</f>
        <v>0</v>
      </c>
      <c r="AF39" s="338">
        <f>-IF(Financiamiento!$F$31*12+$A38&lt;=pagoint!AF$11,0,PMT(Financiamiento!$F$27/12,Financiamiento!$F$31*12,Financiamiento!$E69))</f>
        <v>0</v>
      </c>
      <c r="AG39" s="338">
        <f>-IF(Financiamiento!$F$31*12+$A38&lt;=pagoint!AG$11,0,PMT(Financiamiento!$F$27/12,Financiamiento!$F$31*12,Financiamiento!$E69))</f>
        <v>0</v>
      </c>
      <c r="AH39" s="338">
        <f>-IF(Financiamiento!$F$31*12+$A38&lt;=pagoint!AH$11,0,PMT(Financiamiento!$F$27/12,Financiamiento!$F$31*12,Financiamiento!$E69))</f>
        <v>0</v>
      </c>
      <c r="AI39" s="338">
        <f>-IF(Financiamiento!$F$31*12+$A38&lt;=pagoint!AI$11,0,PMT(Financiamiento!$F$27/12,Financiamiento!$F$31*12,Financiamiento!$E69))</f>
        <v>0</v>
      </c>
      <c r="AJ39" s="338">
        <f>-IF(Financiamiento!$F$31*12+$A38&lt;=pagoint!AJ$11,0,PMT(Financiamiento!$F$27/12,Financiamiento!$F$31*12,Financiamiento!$E69))</f>
        <v>0</v>
      </c>
      <c r="AK39" s="338">
        <f>-IF(Financiamiento!$F$31*12+$A38&lt;=pagoint!AK$11,0,PMT(Financiamiento!$F$27/12,Financiamiento!$F$31*12,Financiamiento!$E69))</f>
        <v>0</v>
      </c>
      <c r="AL39" s="338">
        <f>-IF(Financiamiento!$F$31*12+$A38&lt;=pagoint!AL$11,0,PMT(Financiamiento!$F$27/12,Financiamiento!$F$31*12,Financiamiento!$E69))</f>
        <v>0</v>
      </c>
      <c r="AM39" s="338">
        <f>-IF(Financiamiento!$F$31*12+$A38&lt;=pagoint!AM$11,0,PMT(Financiamiento!$F$27/12,Financiamiento!$F$31*12,Financiamiento!$E69))</f>
        <v>0</v>
      </c>
      <c r="AN39" s="338">
        <f>-IF(Financiamiento!$F$31*12+$A38&lt;=pagoint!AN$11,0,PMT(Financiamiento!$F$27/12,Financiamiento!$F$31*12,Financiamiento!$E69))</f>
        <v>0</v>
      </c>
      <c r="AO39" s="338">
        <f>-IF(Financiamiento!$F$31*12+$A38&lt;=pagoint!AO$11,0,PMT(Financiamiento!$F$27/12,Financiamiento!$F$31*12,Financiamiento!$E69))</f>
        <v>0</v>
      </c>
      <c r="AP39" s="338">
        <f>-IF(Financiamiento!$F$31*12+$A38&lt;=pagoint!AP$11,0,PMT(Financiamiento!$F$27/12,Financiamiento!$F$31*12,Financiamiento!$E69))</f>
        <v>0</v>
      </c>
      <c r="AQ39" s="338">
        <f>-IF(Financiamiento!$F$31*12+$A38&lt;=pagoint!AQ$11,0,PMT(Financiamiento!$F$27/12,Financiamiento!$F$31*12,Financiamiento!$E69))</f>
        <v>0</v>
      </c>
      <c r="AR39" s="338">
        <f>-IF(Financiamiento!$F$31*12+$A38&lt;=pagoint!AR$11,0,PMT(Financiamiento!$F$27/12,Financiamiento!$F$31*12,Financiamiento!$E69))</f>
        <v>0</v>
      </c>
      <c r="AS39" s="338">
        <f>-IF(Financiamiento!$F$31*12+$A38&lt;=pagoint!AS$11,0,PMT(Financiamiento!$F$27/12,Financiamiento!$F$31*12,Financiamiento!$E69))</f>
        <v>0</v>
      </c>
      <c r="AT39" s="338">
        <f>-IF(Financiamiento!$F$31*12+$A38&lt;=pagoint!AT$11,0,PMT(Financiamiento!$F$27/12,Financiamiento!$F$31*12,Financiamiento!$E69))</f>
        <v>0</v>
      </c>
      <c r="AU39" s="338">
        <f>-IF(Financiamiento!$F$31*12+$A38&lt;=pagoint!AU$11,0,PMT(Financiamiento!$F$27/12,Financiamiento!$F$31*12,Financiamiento!$E69))</f>
        <v>0</v>
      </c>
      <c r="AV39" s="338">
        <f>-IF(Financiamiento!$F$31*12+$A38&lt;=pagoint!AV$11,0,PMT(Financiamiento!$F$27/12,Financiamiento!$F$31*12,Financiamiento!$E69))</f>
        <v>0</v>
      </c>
      <c r="AW39" s="338">
        <f>-IF(Financiamiento!$F$31*12+$A38&lt;=pagoint!AW$11,0,PMT(Financiamiento!$F$27/12,Financiamiento!$F$31*12,Financiamiento!$E69))</f>
        <v>0</v>
      </c>
      <c r="AX39" s="338">
        <f>-IF(Financiamiento!$F$31*12+$A38&lt;=pagoint!AX$11,0,PMT(Financiamiento!$F$27/12,Financiamiento!$F$31*12,Financiamiento!$E69))</f>
        <v>0</v>
      </c>
      <c r="AY39" s="338">
        <f>-IF(Financiamiento!$F$31*12+$A38&lt;=pagoint!AY$11,0,PMT(Financiamiento!$F$27/12,Financiamiento!$F$31*12,Financiamiento!$E69))</f>
        <v>0</v>
      </c>
      <c r="AZ39" s="338">
        <f>-IF(Financiamiento!$F$31*12+$A38&lt;=pagoint!AZ$11,0,PMT(Financiamiento!$F$27/12,Financiamiento!$F$31*12,Financiamiento!$E69))</f>
        <v>0</v>
      </c>
      <c r="BA39" s="338">
        <f>-IF(Financiamiento!$F$31*12+$A38&lt;=pagoint!BA$11,0,PMT(Financiamiento!$F$27/12,Financiamiento!$F$31*12,Financiamiento!$E69))</f>
        <v>0</v>
      </c>
      <c r="BB39" s="338">
        <f>-IF(Financiamiento!$F$31*12+$A38&lt;=pagoint!BB$11,0,PMT(Financiamiento!$F$27/12,Financiamiento!$F$31*12,Financiamiento!$E69))</f>
        <v>0</v>
      </c>
      <c r="BC39" s="338">
        <f>-IF(Financiamiento!$F$31*12+$A38&lt;=pagoint!BC$11,0,PMT(Financiamiento!$F$27/12,Financiamiento!$F$31*12,Financiamiento!$E69))</f>
        <v>0</v>
      </c>
      <c r="BD39" s="338">
        <f>-IF(Financiamiento!$F$31*12+$A38&lt;=pagoint!BD$11,0,PMT(Financiamiento!$F$27/12,Financiamiento!$F$31*12,Financiamiento!$E69))</f>
        <v>0</v>
      </c>
      <c r="BE39" s="338">
        <f>-IF(Financiamiento!$F$31*12+$A38&lt;=pagoint!BE$11,0,PMT(Financiamiento!$F$27/12,Financiamiento!$F$31*12,Financiamiento!$E69))</f>
        <v>0</v>
      </c>
      <c r="BF39" s="338">
        <f>-IF(Financiamiento!$F$31*12+$A38&lt;=pagoint!BF$11,0,PMT(Financiamiento!$F$27/12,Financiamiento!$F$31*12,Financiamiento!$E69))</f>
        <v>0</v>
      </c>
      <c r="BG39" s="338">
        <f>-IF(Financiamiento!$F$31*12+$A38&lt;=pagoint!BG$11,0,PMT(Financiamiento!$F$27/12,Financiamiento!$F$31*12,Financiamiento!$E69))</f>
        <v>0</v>
      </c>
      <c r="BH39" s="338">
        <f>-IF(Financiamiento!$F$31*12+$A38&lt;=pagoint!BH$11,0,PMT(Financiamiento!$F$27/12,Financiamiento!$F$31*12,Financiamiento!$E69))</f>
        <v>0</v>
      </c>
      <c r="BI39" s="338">
        <f>-IF(Financiamiento!$F$31*12+$A38&lt;=pagoint!BI$11,0,PMT(Financiamiento!$F$27/12,Financiamiento!$F$31*12,Financiamiento!$E69))</f>
        <v>0</v>
      </c>
      <c r="BJ39" s="338">
        <f>-IF(Financiamiento!$F$31*12+$A38&lt;=pagoint!BJ$11,0,PMT(Financiamiento!$F$27/12,Financiamiento!$F$31*12,Financiamiento!$E69))</f>
        <v>0</v>
      </c>
    </row>
    <row r="40" spans="1:62">
      <c r="A40" s="338">
        <v>28</v>
      </c>
      <c r="B40" s="337" t="s">
        <v>183</v>
      </c>
      <c r="AD40" s="338">
        <f>-IF(Financiamiento!$F$31*12+$A39&lt;=pagoint!AD$11,0,PMT(Financiamiento!$F$27/12,Financiamiento!$F$31*12,Financiamiento!$E70))</f>
        <v>0</v>
      </c>
      <c r="AE40" s="338">
        <f>-IF(Financiamiento!$F$31*12+$A39&lt;=pagoint!AE$11,0,PMT(Financiamiento!$F$27/12,Financiamiento!$F$31*12,Financiamiento!$E70))</f>
        <v>0</v>
      </c>
      <c r="AF40" s="338">
        <f>-IF(Financiamiento!$F$31*12+$A39&lt;=pagoint!AF$11,0,PMT(Financiamiento!$F$27/12,Financiamiento!$F$31*12,Financiamiento!$E70))</f>
        <v>0</v>
      </c>
      <c r="AG40" s="338">
        <f>-IF(Financiamiento!$F$31*12+$A39&lt;=pagoint!AG$11,0,PMT(Financiamiento!$F$27/12,Financiamiento!$F$31*12,Financiamiento!$E70))</f>
        <v>0</v>
      </c>
      <c r="AH40" s="338">
        <f>-IF(Financiamiento!$F$31*12+$A39&lt;=pagoint!AH$11,0,PMT(Financiamiento!$F$27/12,Financiamiento!$F$31*12,Financiamiento!$E70))</f>
        <v>0</v>
      </c>
      <c r="AI40" s="338">
        <f>-IF(Financiamiento!$F$31*12+$A39&lt;=pagoint!AI$11,0,PMT(Financiamiento!$F$27/12,Financiamiento!$F$31*12,Financiamiento!$E70))</f>
        <v>0</v>
      </c>
      <c r="AJ40" s="338">
        <f>-IF(Financiamiento!$F$31*12+$A39&lt;=pagoint!AJ$11,0,PMT(Financiamiento!$F$27/12,Financiamiento!$F$31*12,Financiamiento!$E70))</f>
        <v>0</v>
      </c>
      <c r="AK40" s="338">
        <f>-IF(Financiamiento!$F$31*12+$A39&lt;=pagoint!AK$11,0,PMT(Financiamiento!$F$27/12,Financiamiento!$F$31*12,Financiamiento!$E70))</f>
        <v>0</v>
      </c>
      <c r="AL40" s="338">
        <f>-IF(Financiamiento!$F$31*12+$A39&lt;=pagoint!AL$11,0,PMT(Financiamiento!$F$27/12,Financiamiento!$F$31*12,Financiamiento!$E70))</f>
        <v>0</v>
      </c>
      <c r="AM40" s="338">
        <f>-IF(Financiamiento!$F$31*12+$A39&lt;=pagoint!AM$11,0,PMT(Financiamiento!$F$27/12,Financiamiento!$F$31*12,Financiamiento!$E70))</f>
        <v>0</v>
      </c>
      <c r="AN40" s="338">
        <f>-IF(Financiamiento!$F$31*12+$A39&lt;=pagoint!AN$11,0,PMT(Financiamiento!$F$27/12,Financiamiento!$F$31*12,Financiamiento!$E70))</f>
        <v>0</v>
      </c>
      <c r="AO40" s="338">
        <f>-IF(Financiamiento!$F$31*12+$A39&lt;=pagoint!AO$11,0,PMT(Financiamiento!$F$27/12,Financiamiento!$F$31*12,Financiamiento!$E70))</f>
        <v>0</v>
      </c>
      <c r="AP40" s="338">
        <f>-IF(Financiamiento!$F$31*12+$A39&lt;=pagoint!AP$11,0,PMT(Financiamiento!$F$27/12,Financiamiento!$F$31*12,Financiamiento!$E70))</f>
        <v>0</v>
      </c>
      <c r="AQ40" s="338">
        <f>-IF(Financiamiento!$F$31*12+$A39&lt;=pagoint!AQ$11,0,PMT(Financiamiento!$F$27/12,Financiamiento!$F$31*12,Financiamiento!$E70))</f>
        <v>0</v>
      </c>
      <c r="AR40" s="338">
        <f>-IF(Financiamiento!$F$31*12+$A39&lt;=pagoint!AR$11,0,PMT(Financiamiento!$F$27/12,Financiamiento!$F$31*12,Financiamiento!$E70))</f>
        <v>0</v>
      </c>
      <c r="AS40" s="338">
        <f>-IF(Financiamiento!$F$31*12+$A39&lt;=pagoint!AS$11,0,PMT(Financiamiento!$F$27/12,Financiamiento!$F$31*12,Financiamiento!$E70))</f>
        <v>0</v>
      </c>
      <c r="AT40" s="338">
        <f>-IF(Financiamiento!$F$31*12+$A39&lt;=pagoint!AT$11,0,PMT(Financiamiento!$F$27/12,Financiamiento!$F$31*12,Financiamiento!$E70))</f>
        <v>0</v>
      </c>
      <c r="AU40" s="338">
        <f>-IF(Financiamiento!$F$31*12+$A39&lt;=pagoint!AU$11,0,PMT(Financiamiento!$F$27/12,Financiamiento!$F$31*12,Financiamiento!$E70))</f>
        <v>0</v>
      </c>
      <c r="AV40" s="338">
        <f>-IF(Financiamiento!$F$31*12+$A39&lt;=pagoint!AV$11,0,PMT(Financiamiento!$F$27/12,Financiamiento!$F$31*12,Financiamiento!$E70))</f>
        <v>0</v>
      </c>
      <c r="AW40" s="338">
        <f>-IF(Financiamiento!$F$31*12+$A39&lt;=pagoint!AW$11,0,PMT(Financiamiento!$F$27/12,Financiamiento!$F$31*12,Financiamiento!$E70))</f>
        <v>0</v>
      </c>
      <c r="AX40" s="338">
        <f>-IF(Financiamiento!$F$31*12+$A39&lt;=pagoint!AX$11,0,PMT(Financiamiento!$F$27/12,Financiamiento!$F$31*12,Financiamiento!$E70))</f>
        <v>0</v>
      </c>
      <c r="AY40" s="338">
        <f>-IF(Financiamiento!$F$31*12+$A39&lt;=pagoint!AY$11,0,PMT(Financiamiento!$F$27/12,Financiamiento!$F$31*12,Financiamiento!$E70))</f>
        <v>0</v>
      </c>
      <c r="AZ40" s="338">
        <f>-IF(Financiamiento!$F$31*12+$A39&lt;=pagoint!AZ$11,0,PMT(Financiamiento!$F$27/12,Financiamiento!$F$31*12,Financiamiento!$E70))</f>
        <v>0</v>
      </c>
      <c r="BA40" s="338">
        <f>-IF(Financiamiento!$F$31*12+$A39&lt;=pagoint!BA$11,0,PMT(Financiamiento!$F$27/12,Financiamiento!$F$31*12,Financiamiento!$E70))</f>
        <v>0</v>
      </c>
      <c r="BB40" s="338">
        <f>-IF(Financiamiento!$F$31*12+$A39&lt;=pagoint!BB$11,0,PMT(Financiamiento!$F$27/12,Financiamiento!$F$31*12,Financiamiento!$E70))</f>
        <v>0</v>
      </c>
      <c r="BC40" s="338">
        <f>-IF(Financiamiento!$F$31*12+$A39&lt;=pagoint!BC$11,0,PMT(Financiamiento!$F$27/12,Financiamiento!$F$31*12,Financiamiento!$E70))</f>
        <v>0</v>
      </c>
      <c r="BD40" s="338">
        <f>-IF(Financiamiento!$F$31*12+$A39&lt;=pagoint!BD$11,0,PMT(Financiamiento!$F$27/12,Financiamiento!$F$31*12,Financiamiento!$E70))</f>
        <v>0</v>
      </c>
      <c r="BE40" s="338">
        <f>-IF(Financiamiento!$F$31*12+$A39&lt;=pagoint!BE$11,0,PMT(Financiamiento!$F$27/12,Financiamiento!$F$31*12,Financiamiento!$E70))</f>
        <v>0</v>
      </c>
      <c r="BF40" s="338">
        <f>-IF(Financiamiento!$F$31*12+$A39&lt;=pagoint!BF$11,0,PMT(Financiamiento!$F$27/12,Financiamiento!$F$31*12,Financiamiento!$E70))</f>
        <v>0</v>
      </c>
      <c r="BG40" s="338">
        <f>-IF(Financiamiento!$F$31*12+$A39&lt;=pagoint!BG$11,0,PMT(Financiamiento!$F$27/12,Financiamiento!$F$31*12,Financiamiento!$E70))</f>
        <v>0</v>
      </c>
      <c r="BH40" s="338">
        <f>-IF(Financiamiento!$F$31*12+$A39&lt;=pagoint!BH$11,0,PMT(Financiamiento!$F$27/12,Financiamiento!$F$31*12,Financiamiento!$E70))</f>
        <v>0</v>
      </c>
      <c r="BI40" s="338">
        <f>-IF(Financiamiento!$F$31*12+$A39&lt;=pagoint!BI$11,0,PMT(Financiamiento!$F$27/12,Financiamiento!$F$31*12,Financiamiento!$E70))</f>
        <v>0</v>
      </c>
      <c r="BJ40" s="338">
        <f>-IF(Financiamiento!$F$31*12+$A39&lt;=pagoint!BJ$11,0,PMT(Financiamiento!$F$27/12,Financiamiento!$F$31*12,Financiamiento!$E70))</f>
        <v>0</v>
      </c>
    </row>
    <row r="41" spans="1:62">
      <c r="A41" s="338">
        <v>29</v>
      </c>
      <c r="B41" s="337" t="s">
        <v>184</v>
      </c>
      <c r="AE41" s="338">
        <f>-IF(Financiamiento!$F$31*12+$A40&lt;=pagoint!AE$11,0,PMT(Financiamiento!$F$27/12,Financiamiento!$F$31*12,Financiamiento!$E71))</f>
        <v>0</v>
      </c>
      <c r="AF41" s="338">
        <f>-IF(Financiamiento!$F$31*12+$A40&lt;=pagoint!AF$11,0,PMT(Financiamiento!$F$27/12,Financiamiento!$F$31*12,Financiamiento!$E71))</f>
        <v>0</v>
      </c>
      <c r="AG41" s="338">
        <f>-IF(Financiamiento!$F$31*12+$A40&lt;=pagoint!AG$11,0,PMT(Financiamiento!$F$27/12,Financiamiento!$F$31*12,Financiamiento!$E71))</f>
        <v>0</v>
      </c>
      <c r="AH41" s="338">
        <f>-IF(Financiamiento!$F$31*12+$A40&lt;=pagoint!AH$11,0,PMT(Financiamiento!$F$27/12,Financiamiento!$F$31*12,Financiamiento!$E71))</f>
        <v>0</v>
      </c>
      <c r="AI41" s="338">
        <f>-IF(Financiamiento!$F$31*12+$A40&lt;=pagoint!AI$11,0,PMT(Financiamiento!$F$27/12,Financiamiento!$F$31*12,Financiamiento!$E71))</f>
        <v>0</v>
      </c>
      <c r="AJ41" s="338">
        <f>-IF(Financiamiento!$F$31*12+$A40&lt;=pagoint!AJ$11,0,PMT(Financiamiento!$F$27/12,Financiamiento!$F$31*12,Financiamiento!$E71))</f>
        <v>0</v>
      </c>
      <c r="AK41" s="338">
        <f>-IF(Financiamiento!$F$31*12+$A40&lt;=pagoint!AK$11,0,PMT(Financiamiento!$F$27/12,Financiamiento!$F$31*12,Financiamiento!$E71))</f>
        <v>0</v>
      </c>
      <c r="AL41" s="338">
        <f>-IF(Financiamiento!$F$31*12+$A40&lt;=pagoint!AL$11,0,PMT(Financiamiento!$F$27/12,Financiamiento!$F$31*12,Financiamiento!$E71))</f>
        <v>0</v>
      </c>
      <c r="AM41" s="338">
        <f>-IF(Financiamiento!$F$31*12+$A40&lt;=pagoint!AM$11,0,PMT(Financiamiento!$F$27/12,Financiamiento!$F$31*12,Financiamiento!$E71))</f>
        <v>0</v>
      </c>
      <c r="AN41" s="338">
        <f>-IF(Financiamiento!$F$31*12+$A40&lt;=pagoint!AN$11,0,PMT(Financiamiento!$F$27/12,Financiamiento!$F$31*12,Financiamiento!$E71))</f>
        <v>0</v>
      </c>
      <c r="AO41" s="338">
        <f>-IF(Financiamiento!$F$31*12+$A40&lt;=pagoint!AO$11,0,PMT(Financiamiento!$F$27/12,Financiamiento!$F$31*12,Financiamiento!$E71))</f>
        <v>0</v>
      </c>
      <c r="AP41" s="338">
        <f>-IF(Financiamiento!$F$31*12+$A40&lt;=pagoint!AP$11,0,PMT(Financiamiento!$F$27/12,Financiamiento!$F$31*12,Financiamiento!$E71))</f>
        <v>0</v>
      </c>
      <c r="AQ41" s="338">
        <f>-IF(Financiamiento!$F$31*12+$A40&lt;=pagoint!AQ$11,0,PMT(Financiamiento!$F$27/12,Financiamiento!$F$31*12,Financiamiento!$E71))</f>
        <v>0</v>
      </c>
      <c r="AR41" s="338">
        <f>-IF(Financiamiento!$F$31*12+$A40&lt;=pagoint!AR$11,0,PMT(Financiamiento!$F$27/12,Financiamiento!$F$31*12,Financiamiento!$E71))</f>
        <v>0</v>
      </c>
      <c r="AS41" s="338">
        <f>-IF(Financiamiento!$F$31*12+$A40&lt;=pagoint!AS$11,0,PMT(Financiamiento!$F$27/12,Financiamiento!$F$31*12,Financiamiento!$E71))</f>
        <v>0</v>
      </c>
      <c r="AT41" s="338">
        <f>-IF(Financiamiento!$F$31*12+$A40&lt;=pagoint!AT$11,0,PMT(Financiamiento!$F$27/12,Financiamiento!$F$31*12,Financiamiento!$E71))</f>
        <v>0</v>
      </c>
      <c r="AU41" s="338">
        <f>-IF(Financiamiento!$F$31*12+$A40&lt;=pagoint!AU$11,0,PMT(Financiamiento!$F$27/12,Financiamiento!$F$31*12,Financiamiento!$E71))</f>
        <v>0</v>
      </c>
      <c r="AV41" s="338">
        <f>-IF(Financiamiento!$F$31*12+$A40&lt;=pagoint!AV$11,0,PMT(Financiamiento!$F$27/12,Financiamiento!$F$31*12,Financiamiento!$E71))</f>
        <v>0</v>
      </c>
      <c r="AW41" s="338">
        <f>-IF(Financiamiento!$F$31*12+$A40&lt;=pagoint!AW$11,0,PMT(Financiamiento!$F$27/12,Financiamiento!$F$31*12,Financiamiento!$E71))</f>
        <v>0</v>
      </c>
      <c r="AX41" s="338">
        <f>-IF(Financiamiento!$F$31*12+$A40&lt;=pagoint!AX$11,0,PMT(Financiamiento!$F$27/12,Financiamiento!$F$31*12,Financiamiento!$E71))</f>
        <v>0</v>
      </c>
      <c r="AY41" s="338">
        <f>-IF(Financiamiento!$F$31*12+$A40&lt;=pagoint!AY$11,0,PMT(Financiamiento!$F$27/12,Financiamiento!$F$31*12,Financiamiento!$E71))</f>
        <v>0</v>
      </c>
      <c r="AZ41" s="338">
        <f>-IF(Financiamiento!$F$31*12+$A40&lt;=pagoint!AZ$11,0,PMT(Financiamiento!$F$27/12,Financiamiento!$F$31*12,Financiamiento!$E71))</f>
        <v>0</v>
      </c>
      <c r="BA41" s="338">
        <f>-IF(Financiamiento!$F$31*12+$A40&lt;=pagoint!BA$11,0,PMT(Financiamiento!$F$27/12,Financiamiento!$F$31*12,Financiamiento!$E71))</f>
        <v>0</v>
      </c>
      <c r="BB41" s="338">
        <f>-IF(Financiamiento!$F$31*12+$A40&lt;=pagoint!BB$11,0,PMT(Financiamiento!$F$27/12,Financiamiento!$F$31*12,Financiamiento!$E71))</f>
        <v>0</v>
      </c>
      <c r="BC41" s="338">
        <f>-IF(Financiamiento!$F$31*12+$A40&lt;=pagoint!BC$11,0,PMT(Financiamiento!$F$27/12,Financiamiento!$F$31*12,Financiamiento!$E71))</f>
        <v>0</v>
      </c>
      <c r="BD41" s="338">
        <f>-IF(Financiamiento!$F$31*12+$A40&lt;=pagoint!BD$11,0,PMT(Financiamiento!$F$27/12,Financiamiento!$F$31*12,Financiamiento!$E71))</f>
        <v>0</v>
      </c>
      <c r="BE41" s="338">
        <f>-IF(Financiamiento!$F$31*12+$A40&lt;=pagoint!BE$11,0,PMT(Financiamiento!$F$27/12,Financiamiento!$F$31*12,Financiamiento!$E71))</f>
        <v>0</v>
      </c>
      <c r="BF41" s="338">
        <f>-IF(Financiamiento!$F$31*12+$A40&lt;=pagoint!BF$11,0,PMT(Financiamiento!$F$27/12,Financiamiento!$F$31*12,Financiamiento!$E71))</f>
        <v>0</v>
      </c>
      <c r="BG41" s="338">
        <f>-IF(Financiamiento!$F$31*12+$A40&lt;=pagoint!BG$11,0,PMT(Financiamiento!$F$27/12,Financiamiento!$F$31*12,Financiamiento!$E71))</f>
        <v>0</v>
      </c>
      <c r="BH41" s="338">
        <f>-IF(Financiamiento!$F$31*12+$A40&lt;=pagoint!BH$11,0,PMT(Financiamiento!$F$27/12,Financiamiento!$F$31*12,Financiamiento!$E71))</f>
        <v>0</v>
      </c>
      <c r="BI41" s="338">
        <f>-IF(Financiamiento!$F$31*12+$A40&lt;=pagoint!BI$11,0,PMT(Financiamiento!$F$27/12,Financiamiento!$F$31*12,Financiamiento!$E71))</f>
        <v>0</v>
      </c>
      <c r="BJ41" s="338">
        <f>-IF(Financiamiento!$F$31*12+$A40&lt;=pagoint!BJ$11,0,PMT(Financiamiento!$F$27/12,Financiamiento!$F$31*12,Financiamiento!$E71))</f>
        <v>0</v>
      </c>
    </row>
    <row r="42" spans="1:62">
      <c r="A42" s="338">
        <v>30</v>
      </c>
      <c r="B42" s="337" t="s">
        <v>185</v>
      </c>
      <c r="AF42" s="338">
        <f>-IF(Financiamiento!$F$31*12+$A41&lt;=pagoint!AF$11,0,PMT(Financiamiento!$F$27/12,Financiamiento!$F$31*12,Financiamiento!$E72))</f>
        <v>0</v>
      </c>
      <c r="AG42" s="338">
        <f>-IF(Financiamiento!$F$31*12+$A41&lt;=pagoint!AG$11,0,PMT(Financiamiento!$F$27/12,Financiamiento!$F$31*12,Financiamiento!$E72))</f>
        <v>0</v>
      </c>
      <c r="AH42" s="338">
        <f>-IF(Financiamiento!$F$31*12+$A41&lt;=pagoint!AH$11,0,PMT(Financiamiento!$F$27/12,Financiamiento!$F$31*12,Financiamiento!$E72))</f>
        <v>0</v>
      </c>
      <c r="AI42" s="338">
        <f>-IF(Financiamiento!$F$31*12+$A41&lt;=pagoint!AI$11,0,PMT(Financiamiento!$F$27/12,Financiamiento!$F$31*12,Financiamiento!$E72))</f>
        <v>0</v>
      </c>
      <c r="AJ42" s="338">
        <f>-IF(Financiamiento!$F$31*12+$A41&lt;=pagoint!AJ$11,0,PMT(Financiamiento!$F$27/12,Financiamiento!$F$31*12,Financiamiento!$E72))</f>
        <v>0</v>
      </c>
      <c r="AK42" s="338">
        <f>-IF(Financiamiento!$F$31*12+$A41&lt;=pagoint!AK$11,0,PMT(Financiamiento!$F$27/12,Financiamiento!$F$31*12,Financiamiento!$E72))</f>
        <v>0</v>
      </c>
      <c r="AL42" s="338">
        <f>-IF(Financiamiento!$F$31*12+$A41&lt;=pagoint!AL$11,0,PMT(Financiamiento!$F$27/12,Financiamiento!$F$31*12,Financiamiento!$E72))</f>
        <v>0</v>
      </c>
      <c r="AM42" s="338">
        <f>-IF(Financiamiento!$F$31*12+$A41&lt;=pagoint!AM$11,0,PMT(Financiamiento!$F$27/12,Financiamiento!$F$31*12,Financiamiento!$E72))</f>
        <v>0</v>
      </c>
      <c r="AN42" s="338">
        <f>-IF(Financiamiento!$F$31*12+$A41&lt;=pagoint!AN$11,0,PMT(Financiamiento!$F$27/12,Financiamiento!$F$31*12,Financiamiento!$E72))</f>
        <v>0</v>
      </c>
      <c r="AO42" s="338">
        <f>-IF(Financiamiento!$F$31*12+$A41&lt;=pagoint!AO$11,0,PMT(Financiamiento!$F$27/12,Financiamiento!$F$31*12,Financiamiento!$E72))</f>
        <v>0</v>
      </c>
      <c r="AP42" s="338">
        <f>-IF(Financiamiento!$F$31*12+$A41&lt;=pagoint!AP$11,0,PMT(Financiamiento!$F$27/12,Financiamiento!$F$31*12,Financiamiento!$E72))</f>
        <v>0</v>
      </c>
      <c r="AQ42" s="338">
        <f>-IF(Financiamiento!$F$31*12+$A41&lt;=pagoint!AQ$11,0,PMT(Financiamiento!$F$27/12,Financiamiento!$F$31*12,Financiamiento!$E72))</f>
        <v>0</v>
      </c>
      <c r="AR42" s="338">
        <f>-IF(Financiamiento!$F$31*12+$A41&lt;=pagoint!AR$11,0,PMT(Financiamiento!$F$27/12,Financiamiento!$F$31*12,Financiamiento!$E72))</f>
        <v>0</v>
      </c>
      <c r="AS42" s="338">
        <f>-IF(Financiamiento!$F$31*12+$A41&lt;=pagoint!AS$11,0,PMT(Financiamiento!$F$27/12,Financiamiento!$F$31*12,Financiamiento!$E72))</f>
        <v>0</v>
      </c>
      <c r="AT42" s="338">
        <f>-IF(Financiamiento!$F$31*12+$A41&lt;=pagoint!AT$11,0,PMT(Financiamiento!$F$27/12,Financiamiento!$F$31*12,Financiamiento!$E72))</f>
        <v>0</v>
      </c>
      <c r="AU42" s="338">
        <f>-IF(Financiamiento!$F$31*12+$A41&lt;=pagoint!AU$11,0,PMT(Financiamiento!$F$27/12,Financiamiento!$F$31*12,Financiamiento!$E72))</f>
        <v>0</v>
      </c>
      <c r="AV42" s="338">
        <f>-IF(Financiamiento!$F$31*12+$A41&lt;=pagoint!AV$11,0,PMT(Financiamiento!$F$27/12,Financiamiento!$F$31*12,Financiamiento!$E72))</f>
        <v>0</v>
      </c>
      <c r="AW42" s="338">
        <f>-IF(Financiamiento!$F$31*12+$A41&lt;=pagoint!AW$11,0,PMT(Financiamiento!$F$27/12,Financiamiento!$F$31*12,Financiamiento!$E72))</f>
        <v>0</v>
      </c>
      <c r="AX42" s="338">
        <f>-IF(Financiamiento!$F$31*12+$A41&lt;=pagoint!AX$11,0,PMT(Financiamiento!$F$27/12,Financiamiento!$F$31*12,Financiamiento!$E72))</f>
        <v>0</v>
      </c>
      <c r="AY42" s="338">
        <f>-IF(Financiamiento!$F$31*12+$A41&lt;=pagoint!AY$11,0,PMT(Financiamiento!$F$27/12,Financiamiento!$F$31*12,Financiamiento!$E72))</f>
        <v>0</v>
      </c>
      <c r="AZ42" s="338">
        <f>-IF(Financiamiento!$F$31*12+$A41&lt;=pagoint!AZ$11,0,PMT(Financiamiento!$F$27/12,Financiamiento!$F$31*12,Financiamiento!$E72))</f>
        <v>0</v>
      </c>
      <c r="BA42" s="338">
        <f>-IF(Financiamiento!$F$31*12+$A41&lt;=pagoint!BA$11,0,PMT(Financiamiento!$F$27/12,Financiamiento!$F$31*12,Financiamiento!$E72))</f>
        <v>0</v>
      </c>
      <c r="BB42" s="338">
        <f>-IF(Financiamiento!$F$31*12+$A41&lt;=pagoint!BB$11,0,PMT(Financiamiento!$F$27/12,Financiamiento!$F$31*12,Financiamiento!$E72))</f>
        <v>0</v>
      </c>
      <c r="BC42" s="338">
        <f>-IF(Financiamiento!$F$31*12+$A41&lt;=pagoint!BC$11,0,PMT(Financiamiento!$F$27/12,Financiamiento!$F$31*12,Financiamiento!$E72))</f>
        <v>0</v>
      </c>
      <c r="BD42" s="338">
        <f>-IF(Financiamiento!$F$31*12+$A41&lt;=pagoint!BD$11,0,PMT(Financiamiento!$F$27/12,Financiamiento!$F$31*12,Financiamiento!$E72))</f>
        <v>0</v>
      </c>
      <c r="BE42" s="338">
        <f>-IF(Financiamiento!$F$31*12+$A41&lt;=pagoint!BE$11,0,PMT(Financiamiento!$F$27/12,Financiamiento!$F$31*12,Financiamiento!$E72))</f>
        <v>0</v>
      </c>
      <c r="BF42" s="338">
        <f>-IF(Financiamiento!$F$31*12+$A41&lt;=pagoint!BF$11,0,PMT(Financiamiento!$F$27/12,Financiamiento!$F$31*12,Financiamiento!$E72))</f>
        <v>0</v>
      </c>
      <c r="BG42" s="338">
        <f>-IF(Financiamiento!$F$31*12+$A41&lt;=pagoint!BG$11,0,PMT(Financiamiento!$F$27/12,Financiamiento!$F$31*12,Financiamiento!$E72))</f>
        <v>0</v>
      </c>
      <c r="BH42" s="338">
        <f>-IF(Financiamiento!$F$31*12+$A41&lt;=pagoint!BH$11,0,PMT(Financiamiento!$F$27/12,Financiamiento!$F$31*12,Financiamiento!$E72))</f>
        <v>0</v>
      </c>
      <c r="BI42" s="338">
        <f>-IF(Financiamiento!$F$31*12+$A41&lt;=pagoint!BI$11,0,PMT(Financiamiento!$F$27/12,Financiamiento!$F$31*12,Financiamiento!$E72))</f>
        <v>0</v>
      </c>
      <c r="BJ42" s="338">
        <f>-IF(Financiamiento!$F$31*12+$A41&lt;=pagoint!BJ$11,0,PMT(Financiamiento!$F$27/12,Financiamiento!$F$31*12,Financiamiento!$E72))</f>
        <v>0</v>
      </c>
    </row>
    <row r="43" spans="1:62">
      <c r="A43" s="338">
        <v>31</v>
      </c>
      <c r="B43" s="337" t="s">
        <v>186</v>
      </c>
      <c r="AG43" s="338">
        <f>-IF(Financiamiento!$F$31*12+$A42&lt;=pagoint!AG$11,0,PMT(Financiamiento!$F$27/12,Financiamiento!$F$31*12,Financiamiento!$E73))</f>
        <v>0</v>
      </c>
      <c r="AH43" s="338">
        <f>-IF(Financiamiento!$F$31*12+$A42&lt;=pagoint!AH$11,0,PMT(Financiamiento!$F$27/12,Financiamiento!$F$31*12,Financiamiento!$E73))</f>
        <v>0</v>
      </c>
      <c r="AI43" s="338">
        <f>-IF(Financiamiento!$F$31*12+$A42&lt;=pagoint!AI$11,0,PMT(Financiamiento!$F$27/12,Financiamiento!$F$31*12,Financiamiento!$E73))</f>
        <v>0</v>
      </c>
      <c r="AJ43" s="338">
        <f>-IF(Financiamiento!$F$31*12+$A42&lt;=pagoint!AJ$11,0,PMT(Financiamiento!$F$27/12,Financiamiento!$F$31*12,Financiamiento!$E73))</f>
        <v>0</v>
      </c>
      <c r="AK43" s="338">
        <f>-IF(Financiamiento!$F$31*12+$A42&lt;=pagoint!AK$11,0,PMT(Financiamiento!$F$27/12,Financiamiento!$F$31*12,Financiamiento!$E73))</f>
        <v>0</v>
      </c>
      <c r="AL43" s="338">
        <f>-IF(Financiamiento!$F$31*12+$A42&lt;=pagoint!AL$11,0,PMT(Financiamiento!$F$27/12,Financiamiento!$F$31*12,Financiamiento!$E73))</f>
        <v>0</v>
      </c>
      <c r="AM43" s="338">
        <f>-IF(Financiamiento!$F$31*12+$A42&lt;=pagoint!AM$11,0,PMT(Financiamiento!$F$27/12,Financiamiento!$F$31*12,Financiamiento!$E73))</f>
        <v>0</v>
      </c>
      <c r="AN43" s="338">
        <f>-IF(Financiamiento!$F$31*12+$A42&lt;=pagoint!AN$11,0,PMT(Financiamiento!$F$27/12,Financiamiento!$F$31*12,Financiamiento!$E73))</f>
        <v>0</v>
      </c>
      <c r="AO43" s="338">
        <f>-IF(Financiamiento!$F$31*12+$A42&lt;=pagoint!AO$11,0,PMT(Financiamiento!$F$27/12,Financiamiento!$F$31*12,Financiamiento!$E73))</f>
        <v>0</v>
      </c>
      <c r="AP43" s="338">
        <f>-IF(Financiamiento!$F$31*12+$A42&lt;=pagoint!AP$11,0,PMT(Financiamiento!$F$27/12,Financiamiento!$F$31*12,Financiamiento!$E73))</f>
        <v>0</v>
      </c>
      <c r="AQ43" s="338">
        <f>-IF(Financiamiento!$F$31*12+$A42&lt;=pagoint!AQ$11,0,PMT(Financiamiento!$F$27/12,Financiamiento!$F$31*12,Financiamiento!$E73))</f>
        <v>0</v>
      </c>
      <c r="AR43" s="338">
        <f>-IF(Financiamiento!$F$31*12+$A42&lt;=pagoint!AR$11,0,PMT(Financiamiento!$F$27/12,Financiamiento!$F$31*12,Financiamiento!$E73))</f>
        <v>0</v>
      </c>
      <c r="AS43" s="338">
        <f>-IF(Financiamiento!$F$31*12+$A42&lt;=pagoint!AS$11,0,PMT(Financiamiento!$F$27/12,Financiamiento!$F$31*12,Financiamiento!$E73))</f>
        <v>0</v>
      </c>
      <c r="AT43" s="338">
        <f>-IF(Financiamiento!$F$31*12+$A42&lt;=pagoint!AT$11,0,PMT(Financiamiento!$F$27/12,Financiamiento!$F$31*12,Financiamiento!$E73))</f>
        <v>0</v>
      </c>
      <c r="AU43" s="338">
        <f>-IF(Financiamiento!$F$31*12+$A42&lt;=pagoint!AU$11,0,PMT(Financiamiento!$F$27/12,Financiamiento!$F$31*12,Financiamiento!$E73))</f>
        <v>0</v>
      </c>
      <c r="AV43" s="338">
        <f>-IF(Financiamiento!$F$31*12+$A42&lt;=pagoint!AV$11,0,PMT(Financiamiento!$F$27/12,Financiamiento!$F$31*12,Financiamiento!$E73))</f>
        <v>0</v>
      </c>
      <c r="AW43" s="338">
        <f>-IF(Financiamiento!$F$31*12+$A42&lt;=pagoint!AW$11,0,PMT(Financiamiento!$F$27/12,Financiamiento!$F$31*12,Financiamiento!$E73))</f>
        <v>0</v>
      </c>
      <c r="AX43" s="338">
        <f>-IF(Financiamiento!$F$31*12+$A42&lt;=pagoint!AX$11,0,PMT(Financiamiento!$F$27/12,Financiamiento!$F$31*12,Financiamiento!$E73))</f>
        <v>0</v>
      </c>
      <c r="AY43" s="338">
        <f>-IF(Financiamiento!$F$31*12+$A42&lt;=pagoint!AY$11,0,PMT(Financiamiento!$F$27/12,Financiamiento!$F$31*12,Financiamiento!$E73))</f>
        <v>0</v>
      </c>
      <c r="AZ43" s="338">
        <f>-IF(Financiamiento!$F$31*12+$A42&lt;=pagoint!AZ$11,0,PMT(Financiamiento!$F$27/12,Financiamiento!$F$31*12,Financiamiento!$E73))</f>
        <v>0</v>
      </c>
      <c r="BA43" s="338">
        <f>-IF(Financiamiento!$F$31*12+$A42&lt;=pagoint!BA$11,0,PMT(Financiamiento!$F$27/12,Financiamiento!$F$31*12,Financiamiento!$E73))</f>
        <v>0</v>
      </c>
      <c r="BB43" s="338">
        <f>-IF(Financiamiento!$F$31*12+$A42&lt;=pagoint!BB$11,0,PMT(Financiamiento!$F$27/12,Financiamiento!$F$31*12,Financiamiento!$E73))</f>
        <v>0</v>
      </c>
      <c r="BC43" s="338">
        <f>-IF(Financiamiento!$F$31*12+$A42&lt;=pagoint!BC$11,0,PMT(Financiamiento!$F$27/12,Financiamiento!$F$31*12,Financiamiento!$E73))</f>
        <v>0</v>
      </c>
      <c r="BD43" s="338">
        <f>-IF(Financiamiento!$F$31*12+$A42&lt;=pagoint!BD$11,0,PMT(Financiamiento!$F$27/12,Financiamiento!$F$31*12,Financiamiento!$E73))</f>
        <v>0</v>
      </c>
      <c r="BE43" s="338">
        <f>-IF(Financiamiento!$F$31*12+$A42&lt;=pagoint!BE$11,0,PMT(Financiamiento!$F$27/12,Financiamiento!$F$31*12,Financiamiento!$E73))</f>
        <v>0</v>
      </c>
      <c r="BF43" s="338">
        <f>-IF(Financiamiento!$F$31*12+$A42&lt;=pagoint!BF$11,0,PMT(Financiamiento!$F$27/12,Financiamiento!$F$31*12,Financiamiento!$E73))</f>
        <v>0</v>
      </c>
      <c r="BG43" s="338">
        <f>-IF(Financiamiento!$F$31*12+$A42&lt;=pagoint!BG$11,0,PMT(Financiamiento!$F$27/12,Financiamiento!$F$31*12,Financiamiento!$E73))</f>
        <v>0</v>
      </c>
      <c r="BH43" s="338">
        <f>-IF(Financiamiento!$F$31*12+$A42&lt;=pagoint!BH$11,0,PMT(Financiamiento!$F$27/12,Financiamiento!$F$31*12,Financiamiento!$E73))</f>
        <v>0</v>
      </c>
      <c r="BI43" s="338">
        <f>-IF(Financiamiento!$F$31*12+$A42&lt;=pagoint!BI$11,0,PMT(Financiamiento!$F$27/12,Financiamiento!$F$31*12,Financiamiento!$E73))</f>
        <v>0</v>
      </c>
      <c r="BJ43" s="338">
        <f>-IF(Financiamiento!$F$31*12+$A42&lt;=pagoint!BJ$11,0,PMT(Financiamiento!$F$27/12,Financiamiento!$F$31*12,Financiamiento!$E73))</f>
        <v>0</v>
      </c>
    </row>
    <row r="44" spans="1:62">
      <c r="A44" s="338">
        <v>32</v>
      </c>
      <c r="B44" s="337" t="s">
        <v>187</v>
      </c>
      <c r="AH44" s="338">
        <f>-IF(Financiamiento!$F$31*12+$A43&lt;=pagoint!AH$11,0,PMT(Financiamiento!$F$27/12,Financiamiento!$F$31*12,Financiamiento!$E74))</f>
        <v>0</v>
      </c>
      <c r="AI44" s="338">
        <f>-IF(Financiamiento!$F$31*12+$A43&lt;=pagoint!AI$11,0,PMT(Financiamiento!$F$27/12,Financiamiento!$F$31*12,Financiamiento!$E74))</f>
        <v>0</v>
      </c>
      <c r="AJ44" s="338">
        <f>-IF(Financiamiento!$F$31*12+$A43&lt;=pagoint!AJ$11,0,PMT(Financiamiento!$F$27/12,Financiamiento!$F$31*12,Financiamiento!$E74))</f>
        <v>0</v>
      </c>
      <c r="AK44" s="338">
        <f>-IF(Financiamiento!$F$31*12+$A43&lt;=pagoint!AK$11,0,PMT(Financiamiento!$F$27/12,Financiamiento!$F$31*12,Financiamiento!$E74))</f>
        <v>0</v>
      </c>
      <c r="AL44" s="338">
        <f>-IF(Financiamiento!$F$31*12+$A43&lt;=pagoint!AL$11,0,PMT(Financiamiento!$F$27/12,Financiamiento!$F$31*12,Financiamiento!$E74))</f>
        <v>0</v>
      </c>
      <c r="AM44" s="338">
        <f>-IF(Financiamiento!$F$31*12+$A43&lt;=pagoint!AM$11,0,PMT(Financiamiento!$F$27/12,Financiamiento!$F$31*12,Financiamiento!$E74))</f>
        <v>0</v>
      </c>
      <c r="AN44" s="338">
        <f>-IF(Financiamiento!$F$31*12+$A43&lt;=pagoint!AN$11,0,PMT(Financiamiento!$F$27/12,Financiamiento!$F$31*12,Financiamiento!$E74))</f>
        <v>0</v>
      </c>
      <c r="AO44" s="338">
        <f>-IF(Financiamiento!$F$31*12+$A43&lt;=pagoint!AO$11,0,PMT(Financiamiento!$F$27/12,Financiamiento!$F$31*12,Financiamiento!$E74))</f>
        <v>0</v>
      </c>
      <c r="AP44" s="338">
        <f>-IF(Financiamiento!$F$31*12+$A43&lt;=pagoint!AP$11,0,PMT(Financiamiento!$F$27/12,Financiamiento!$F$31*12,Financiamiento!$E74))</f>
        <v>0</v>
      </c>
      <c r="AQ44" s="338">
        <f>-IF(Financiamiento!$F$31*12+$A43&lt;=pagoint!AQ$11,0,PMT(Financiamiento!$F$27/12,Financiamiento!$F$31*12,Financiamiento!$E74))</f>
        <v>0</v>
      </c>
      <c r="AR44" s="338">
        <f>-IF(Financiamiento!$F$31*12+$A43&lt;=pagoint!AR$11,0,PMT(Financiamiento!$F$27/12,Financiamiento!$F$31*12,Financiamiento!$E74))</f>
        <v>0</v>
      </c>
      <c r="AS44" s="338">
        <f>-IF(Financiamiento!$F$31*12+$A43&lt;=pagoint!AS$11,0,PMT(Financiamiento!$F$27/12,Financiamiento!$F$31*12,Financiamiento!$E74))</f>
        <v>0</v>
      </c>
      <c r="AT44" s="338">
        <f>-IF(Financiamiento!$F$31*12+$A43&lt;=pagoint!AT$11,0,PMT(Financiamiento!$F$27/12,Financiamiento!$F$31*12,Financiamiento!$E74))</f>
        <v>0</v>
      </c>
      <c r="AU44" s="338">
        <f>-IF(Financiamiento!$F$31*12+$A43&lt;=pagoint!AU$11,0,PMT(Financiamiento!$F$27/12,Financiamiento!$F$31*12,Financiamiento!$E74))</f>
        <v>0</v>
      </c>
      <c r="AV44" s="338">
        <f>-IF(Financiamiento!$F$31*12+$A43&lt;=pagoint!AV$11,0,PMT(Financiamiento!$F$27/12,Financiamiento!$F$31*12,Financiamiento!$E74))</f>
        <v>0</v>
      </c>
      <c r="AW44" s="338">
        <f>-IF(Financiamiento!$F$31*12+$A43&lt;=pagoint!AW$11,0,PMT(Financiamiento!$F$27/12,Financiamiento!$F$31*12,Financiamiento!$E74))</f>
        <v>0</v>
      </c>
      <c r="AX44" s="338">
        <f>-IF(Financiamiento!$F$31*12+$A43&lt;=pagoint!AX$11,0,PMT(Financiamiento!$F$27/12,Financiamiento!$F$31*12,Financiamiento!$E74))</f>
        <v>0</v>
      </c>
      <c r="AY44" s="338">
        <f>-IF(Financiamiento!$F$31*12+$A43&lt;=pagoint!AY$11,0,PMT(Financiamiento!$F$27/12,Financiamiento!$F$31*12,Financiamiento!$E74))</f>
        <v>0</v>
      </c>
      <c r="AZ44" s="338">
        <f>-IF(Financiamiento!$F$31*12+$A43&lt;=pagoint!AZ$11,0,PMT(Financiamiento!$F$27/12,Financiamiento!$F$31*12,Financiamiento!$E74))</f>
        <v>0</v>
      </c>
      <c r="BA44" s="338">
        <f>-IF(Financiamiento!$F$31*12+$A43&lt;=pagoint!BA$11,0,PMT(Financiamiento!$F$27/12,Financiamiento!$F$31*12,Financiamiento!$E74))</f>
        <v>0</v>
      </c>
      <c r="BB44" s="338">
        <f>-IF(Financiamiento!$F$31*12+$A43&lt;=pagoint!BB$11,0,PMT(Financiamiento!$F$27/12,Financiamiento!$F$31*12,Financiamiento!$E74))</f>
        <v>0</v>
      </c>
      <c r="BC44" s="338">
        <f>-IF(Financiamiento!$F$31*12+$A43&lt;=pagoint!BC$11,0,PMT(Financiamiento!$F$27/12,Financiamiento!$F$31*12,Financiamiento!$E74))</f>
        <v>0</v>
      </c>
      <c r="BD44" s="338">
        <f>-IF(Financiamiento!$F$31*12+$A43&lt;=pagoint!BD$11,0,PMT(Financiamiento!$F$27/12,Financiamiento!$F$31*12,Financiamiento!$E74))</f>
        <v>0</v>
      </c>
      <c r="BE44" s="338">
        <f>-IF(Financiamiento!$F$31*12+$A43&lt;=pagoint!BE$11,0,PMT(Financiamiento!$F$27/12,Financiamiento!$F$31*12,Financiamiento!$E74))</f>
        <v>0</v>
      </c>
      <c r="BF44" s="338">
        <f>-IF(Financiamiento!$F$31*12+$A43&lt;=pagoint!BF$11,0,PMT(Financiamiento!$F$27/12,Financiamiento!$F$31*12,Financiamiento!$E74))</f>
        <v>0</v>
      </c>
      <c r="BG44" s="338">
        <f>-IF(Financiamiento!$F$31*12+$A43&lt;=pagoint!BG$11,0,PMT(Financiamiento!$F$27/12,Financiamiento!$F$31*12,Financiamiento!$E74))</f>
        <v>0</v>
      </c>
      <c r="BH44" s="338">
        <f>-IF(Financiamiento!$F$31*12+$A43&lt;=pagoint!BH$11,0,PMT(Financiamiento!$F$27/12,Financiamiento!$F$31*12,Financiamiento!$E74))</f>
        <v>0</v>
      </c>
      <c r="BI44" s="338">
        <f>-IF(Financiamiento!$F$31*12+$A43&lt;=pagoint!BI$11,0,PMT(Financiamiento!$F$27/12,Financiamiento!$F$31*12,Financiamiento!$E74))</f>
        <v>0</v>
      </c>
      <c r="BJ44" s="338">
        <f>-IF(Financiamiento!$F$31*12+$A43&lt;=pagoint!BJ$11,0,PMT(Financiamiento!$F$27/12,Financiamiento!$F$31*12,Financiamiento!$E74))</f>
        <v>0</v>
      </c>
    </row>
    <row r="45" spans="1:62">
      <c r="A45" s="338">
        <v>33</v>
      </c>
      <c r="B45" s="337" t="s">
        <v>188</v>
      </c>
      <c r="AI45" s="338">
        <f>-IF(Financiamiento!$F$31*12+$A44&lt;=pagoint!AI$11,0,PMT(Financiamiento!$F$27/12,Financiamiento!$F$31*12,Financiamiento!$E75))</f>
        <v>0</v>
      </c>
      <c r="AJ45" s="338">
        <f>-IF(Financiamiento!$F$31*12+$A44&lt;=pagoint!AJ$11,0,PMT(Financiamiento!$F$27/12,Financiamiento!$F$31*12,Financiamiento!$E75))</f>
        <v>0</v>
      </c>
      <c r="AK45" s="338">
        <f>-IF(Financiamiento!$F$31*12+$A44&lt;=pagoint!AK$11,0,PMT(Financiamiento!$F$27/12,Financiamiento!$F$31*12,Financiamiento!$E75))</f>
        <v>0</v>
      </c>
      <c r="AL45" s="338">
        <f>-IF(Financiamiento!$F$31*12+$A44&lt;=pagoint!AL$11,0,PMT(Financiamiento!$F$27/12,Financiamiento!$F$31*12,Financiamiento!$E75))</f>
        <v>0</v>
      </c>
      <c r="AM45" s="338">
        <f>-IF(Financiamiento!$F$31*12+$A44&lt;=pagoint!AM$11,0,PMT(Financiamiento!$F$27/12,Financiamiento!$F$31*12,Financiamiento!$E75))</f>
        <v>0</v>
      </c>
      <c r="AN45" s="338">
        <f>-IF(Financiamiento!$F$31*12+$A44&lt;=pagoint!AN$11,0,PMT(Financiamiento!$F$27/12,Financiamiento!$F$31*12,Financiamiento!$E75))</f>
        <v>0</v>
      </c>
      <c r="AO45" s="338">
        <f>-IF(Financiamiento!$F$31*12+$A44&lt;=pagoint!AO$11,0,PMT(Financiamiento!$F$27/12,Financiamiento!$F$31*12,Financiamiento!$E75))</f>
        <v>0</v>
      </c>
      <c r="AP45" s="338">
        <f>-IF(Financiamiento!$F$31*12+$A44&lt;=pagoint!AP$11,0,PMT(Financiamiento!$F$27/12,Financiamiento!$F$31*12,Financiamiento!$E75))</f>
        <v>0</v>
      </c>
      <c r="AQ45" s="338">
        <f>-IF(Financiamiento!$F$31*12+$A44&lt;=pagoint!AQ$11,0,PMT(Financiamiento!$F$27/12,Financiamiento!$F$31*12,Financiamiento!$E75))</f>
        <v>0</v>
      </c>
      <c r="AR45" s="338">
        <f>-IF(Financiamiento!$F$31*12+$A44&lt;=pagoint!AR$11,0,PMT(Financiamiento!$F$27/12,Financiamiento!$F$31*12,Financiamiento!$E75))</f>
        <v>0</v>
      </c>
      <c r="AS45" s="338">
        <f>-IF(Financiamiento!$F$31*12+$A44&lt;=pagoint!AS$11,0,PMT(Financiamiento!$F$27/12,Financiamiento!$F$31*12,Financiamiento!$E75))</f>
        <v>0</v>
      </c>
      <c r="AT45" s="338">
        <f>-IF(Financiamiento!$F$31*12+$A44&lt;=pagoint!AT$11,0,PMT(Financiamiento!$F$27/12,Financiamiento!$F$31*12,Financiamiento!$E75))</f>
        <v>0</v>
      </c>
      <c r="AU45" s="338">
        <f>-IF(Financiamiento!$F$31*12+$A44&lt;=pagoint!AU$11,0,PMT(Financiamiento!$F$27/12,Financiamiento!$F$31*12,Financiamiento!$E75))</f>
        <v>0</v>
      </c>
      <c r="AV45" s="338">
        <f>-IF(Financiamiento!$F$31*12+$A44&lt;=pagoint!AV$11,0,PMT(Financiamiento!$F$27/12,Financiamiento!$F$31*12,Financiamiento!$E75))</f>
        <v>0</v>
      </c>
      <c r="AW45" s="338">
        <f>-IF(Financiamiento!$F$31*12+$A44&lt;=pagoint!AW$11,0,PMT(Financiamiento!$F$27/12,Financiamiento!$F$31*12,Financiamiento!$E75))</f>
        <v>0</v>
      </c>
      <c r="AX45" s="338">
        <f>-IF(Financiamiento!$F$31*12+$A44&lt;=pagoint!AX$11,0,PMT(Financiamiento!$F$27/12,Financiamiento!$F$31*12,Financiamiento!$E75))</f>
        <v>0</v>
      </c>
      <c r="AY45" s="338">
        <f>-IF(Financiamiento!$F$31*12+$A44&lt;=pagoint!AY$11,0,PMT(Financiamiento!$F$27/12,Financiamiento!$F$31*12,Financiamiento!$E75))</f>
        <v>0</v>
      </c>
      <c r="AZ45" s="338">
        <f>-IF(Financiamiento!$F$31*12+$A44&lt;=pagoint!AZ$11,0,PMT(Financiamiento!$F$27/12,Financiamiento!$F$31*12,Financiamiento!$E75))</f>
        <v>0</v>
      </c>
      <c r="BA45" s="338">
        <f>-IF(Financiamiento!$F$31*12+$A44&lt;=pagoint!BA$11,0,PMT(Financiamiento!$F$27/12,Financiamiento!$F$31*12,Financiamiento!$E75))</f>
        <v>0</v>
      </c>
      <c r="BB45" s="338">
        <f>-IF(Financiamiento!$F$31*12+$A44&lt;=pagoint!BB$11,0,PMT(Financiamiento!$F$27/12,Financiamiento!$F$31*12,Financiamiento!$E75))</f>
        <v>0</v>
      </c>
      <c r="BC45" s="338">
        <f>-IF(Financiamiento!$F$31*12+$A44&lt;=pagoint!BC$11,0,PMT(Financiamiento!$F$27/12,Financiamiento!$F$31*12,Financiamiento!$E75))</f>
        <v>0</v>
      </c>
      <c r="BD45" s="338">
        <f>-IF(Financiamiento!$F$31*12+$A44&lt;=pagoint!BD$11,0,PMT(Financiamiento!$F$27/12,Financiamiento!$F$31*12,Financiamiento!$E75))</f>
        <v>0</v>
      </c>
      <c r="BE45" s="338">
        <f>-IF(Financiamiento!$F$31*12+$A44&lt;=pagoint!BE$11,0,PMT(Financiamiento!$F$27/12,Financiamiento!$F$31*12,Financiamiento!$E75))</f>
        <v>0</v>
      </c>
      <c r="BF45" s="338">
        <f>-IF(Financiamiento!$F$31*12+$A44&lt;=pagoint!BF$11,0,PMT(Financiamiento!$F$27/12,Financiamiento!$F$31*12,Financiamiento!$E75))</f>
        <v>0</v>
      </c>
      <c r="BG45" s="338">
        <f>-IF(Financiamiento!$F$31*12+$A44&lt;=pagoint!BG$11,0,PMT(Financiamiento!$F$27/12,Financiamiento!$F$31*12,Financiamiento!$E75))</f>
        <v>0</v>
      </c>
      <c r="BH45" s="338">
        <f>-IF(Financiamiento!$F$31*12+$A44&lt;=pagoint!BH$11,0,PMT(Financiamiento!$F$27/12,Financiamiento!$F$31*12,Financiamiento!$E75))</f>
        <v>0</v>
      </c>
      <c r="BI45" s="338">
        <f>-IF(Financiamiento!$F$31*12+$A44&lt;=pagoint!BI$11,0,PMT(Financiamiento!$F$27/12,Financiamiento!$F$31*12,Financiamiento!$E75))</f>
        <v>0</v>
      </c>
      <c r="BJ45" s="338">
        <f>-IF(Financiamiento!$F$31*12+$A44&lt;=pagoint!BJ$11,0,PMT(Financiamiento!$F$27/12,Financiamiento!$F$31*12,Financiamiento!$E75))</f>
        <v>0</v>
      </c>
    </row>
    <row r="46" spans="1:62">
      <c r="A46" s="338">
        <v>34</v>
      </c>
      <c r="B46" s="337" t="s">
        <v>189</v>
      </c>
      <c r="AJ46" s="338">
        <f>-IF(Financiamiento!$F$31*12+$A45&lt;=pagoint!AJ$11,0,PMT(Financiamiento!$F$27/12,Financiamiento!$F$31*12,Financiamiento!$E76))</f>
        <v>0</v>
      </c>
      <c r="AK46" s="338">
        <f>-IF(Financiamiento!$F$31*12+$A45&lt;=pagoint!AK$11,0,PMT(Financiamiento!$F$27/12,Financiamiento!$F$31*12,Financiamiento!$E76))</f>
        <v>0</v>
      </c>
      <c r="AL46" s="338">
        <f>-IF(Financiamiento!$F$31*12+$A45&lt;=pagoint!AL$11,0,PMT(Financiamiento!$F$27/12,Financiamiento!$F$31*12,Financiamiento!$E76))</f>
        <v>0</v>
      </c>
      <c r="AM46" s="338">
        <f>-IF(Financiamiento!$F$31*12+$A45&lt;=pagoint!AM$11,0,PMT(Financiamiento!$F$27/12,Financiamiento!$F$31*12,Financiamiento!$E76))</f>
        <v>0</v>
      </c>
      <c r="AN46" s="338">
        <f>-IF(Financiamiento!$F$31*12+$A45&lt;=pagoint!AN$11,0,PMT(Financiamiento!$F$27/12,Financiamiento!$F$31*12,Financiamiento!$E76))</f>
        <v>0</v>
      </c>
      <c r="AO46" s="338">
        <f>-IF(Financiamiento!$F$31*12+$A45&lt;=pagoint!AO$11,0,PMT(Financiamiento!$F$27/12,Financiamiento!$F$31*12,Financiamiento!$E76))</f>
        <v>0</v>
      </c>
      <c r="AP46" s="338">
        <f>-IF(Financiamiento!$F$31*12+$A45&lt;=pagoint!AP$11,0,PMT(Financiamiento!$F$27/12,Financiamiento!$F$31*12,Financiamiento!$E76))</f>
        <v>0</v>
      </c>
      <c r="AQ46" s="338">
        <f>-IF(Financiamiento!$F$31*12+$A45&lt;=pagoint!AQ$11,0,PMT(Financiamiento!$F$27/12,Financiamiento!$F$31*12,Financiamiento!$E76))</f>
        <v>0</v>
      </c>
      <c r="AR46" s="338">
        <f>-IF(Financiamiento!$F$31*12+$A45&lt;=pagoint!AR$11,0,PMT(Financiamiento!$F$27/12,Financiamiento!$F$31*12,Financiamiento!$E76))</f>
        <v>0</v>
      </c>
      <c r="AS46" s="338">
        <f>-IF(Financiamiento!$F$31*12+$A45&lt;=pagoint!AS$11,0,PMT(Financiamiento!$F$27/12,Financiamiento!$F$31*12,Financiamiento!$E76))</f>
        <v>0</v>
      </c>
      <c r="AT46" s="338">
        <f>-IF(Financiamiento!$F$31*12+$A45&lt;=pagoint!AT$11,0,PMT(Financiamiento!$F$27/12,Financiamiento!$F$31*12,Financiamiento!$E76))</f>
        <v>0</v>
      </c>
      <c r="AU46" s="338">
        <f>-IF(Financiamiento!$F$31*12+$A45&lt;=pagoint!AU$11,0,PMT(Financiamiento!$F$27/12,Financiamiento!$F$31*12,Financiamiento!$E76))</f>
        <v>0</v>
      </c>
      <c r="AV46" s="338">
        <f>-IF(Financiamiento!$F$31*12+$A45&lt;=pagoint!AV$11,0,PMT(Financiamiento!$F$27/12,Financiamiento!$F$31*12,Financiamiento!$E76))</f>
        <v>0</v>
      </c>
      <c r="AW46" s="338">
        <f>-IF(Financiamiento!$F$31*12+$A45&lt;=pagoint!AW$11,0,PMT(Financiamiento!$F$27/12,Financiamiento!$F$31*12,Financiamiento!$E76))</f>
        <v>0</v>
      </c>
      <c r="AX46" s="338">
        <f>-IF(Financiamiento!$F$31*12+$A45&lt;=pagoint!AX$11,0,PMT(Financiamiento!$F$27/12,Financiamiento!$F$31*12,Financiamiento!$E76))</f>
        <v>0</v>
      </c>
      <c r="AY46" s="338">
        <f>-IF(Financiamiento!$F$31*12+$A45&lt;=pagoint!AY$11,0,PMT(Financiamiento!$F$27/12,Financiamiento!$F$31*12,Financiamiento!$E76))</f>
        <v>0</v>
      </c>
      <c r="AZ46" s="338">
        <f>-IF(Financiamiento!$F$31*12+$A45&lt;=pagoint!AZ$11,0,PMT(Financiamiento!$F$27/12,Financiamiento!$F$31*12,Financiamiento!$E76))</f>
        <v>0</v>
      </c>
      <c r="BA46" s="338">
        <f>-IF(Financiamiento!$F$31*12+$A45&lt;=pagoint!BA$11,0,PMT(Financiamiento!$F$27/12,Financiamiento!$F$31*12,Financiamiento!$E76))</f>
        <v>0</v>
      </c>
      <c r="BB46" s="338">
        <f>-IF(Financiamiento!$F$31*12+$A45&lt;=pagoint!BB$11,0,PMT(Financiamiento!$F$27/12,Financiamiento!$F$31*12,Financiamiento!$E76))</f>
        <v>0</v>
      </c>
      <c r="BC46" s="338">
        <f>-IF(Financiamiento!$F$31*12+$A45&lt;=pagoint!BC$11,0,PMT(Financiamiento!$F$27/12,Financiamiento!$F$31*12,Financiamiento!$E76))</f>
        <v>0</v>
      </c>
      <c r="BD46" s="338">
        <f>-IF(Financiamiento!$F$31*12+$A45&lt;=pagoint!BD$11,0,PMT(Financiamiento!$F$27/12,Financiamiento!$F$31*12,Financiamiento!$E76))</f>
        <v>0</v>
      </c>
      <c r="BE46" s="338">
        <f>-IF(Financiamiento!$F$31*12+$A45&lt;=pagoint!BE$11,0,PMT(Financiamiento!$F$27/12,Financiamiento!$F$31*12,Financiamiento!$E76))</f>
        <v>0</v>
      </c>
      <c r="BF46" s="338">
        <f>-IF(Financiamiento!$F$31*12+$A45&lt;=pagoint!BF$11,0,PMT(Financiamiento!$F$27/12,Financiamiento!$F$31*12,Financiamiento!$E76))</f>
        <v>0</v>
      </c>
      <c r="BG46" s="338">
        <f>-IF(Financiamiento!$F$31*12+$A45&lt;=pagoint!BG$11,0,PMT(Financiamiento!$F$27/12,Financiamiento!$F$31*12,Financiamiento!$E76))</f>
        <v>0</v>
      </c>
      <c r="BH46" s="338">
        <f>-IF(Financiamiento!$F$31*12+$A45&lt;=pagoint!BH$11,0,PMT(Financiamiento!$F$27/12,Financiamiento!$F$31*12,Financiamiento!$E76))</f>
        <v>0</v>
      </c>
      <c r="BI46" s="338">
        <f>-IF(Financiamiento!$F$31*12+$A45&lt;=pagoint!BI$11,0,PMT(Financiamiento!$F$27/12,Financiamiento!$F$31*12,Financiamiento!$E76))</f>
        <v>0</v>
      </c>
      <c r="BJ46" s="338">
        <f>-IF(Financiamiento!$F$31*12+$A45&lt;=pagoint!BJ$11,0,PMT(Financiamiento!$F$27/12,Financiamiento!$F$31*12,Financiamiento!$E76))</f>
        <v>0</v>
      </c>
    </row>
    <row r="47" spans="1:62">
      <c r="A47" s="338">
        <v>35</v>
      </c>
      <c r="B47" s="337" t="s">
        <v>190</v>
      </c>
      <c r="AK47" s="338">
        <f>-IF(Financiamiento!$F$31*12+$A46&lt;=pagoint!AK$11,0,PMT(Financiamiento!$F$27/12,Financiamiento!$F$31*12,Financiamiento!$E77))</f>
        <v>0</v>
      </c>
      <c r="AL47" s="338">
        <f>-IF(Financiamiento!$F$31*12+$A46&lt;=pagoint!AL$11,0,PMT(Financiamiento!$F$27/12,Financiamiento!$F$31*12,Financiamiento!$E77))</f>
        <v>0</v>
      </c>
      <c r="AM47" s="338">
        <f>-IF(Financiamiento!$F$31*12+$A46&lt;=pagoint!AM$11,0,PMT(Financiamiento!$F$27/12,Financiamiento!$F$31*12,Financiamiento!$E77))</f>
        <v>0</v>
      </c>
      <c r="AN47" s="338">
        <f>-IF(Financiamiento!$F$31*12+$A46&lt;=pagoint!AN$11,0,PMT(Financiamiento!$F$27/12,Financiamiento!$F$31*12,Financiamiento!$E77))</f>
        <v>0</v>
      </c>
      <c r="AO47" s="338">
        <f>-IF(Financiamiento!$F$31*12+$A46&lt;=pagoint!AO$11,0,PMT(Financiamiento!$F$27/12,Financiamiento!$F$31*12,Financiamiento!$E77))</f>
        <v>0</v>
      </c>
      <c r="AP47" s="338">
        <f>-IF(Financiamiento!$F$31*12+$A46&lt;=pagoint!AP$11,0,PMT(Financiamiento!$F$27/12,Financiamiento!$F$31*12,Financiamiento!$E77))</f>
        <v>0</v>
      </c>
      <c r="AQ47" s="338">
        <f>-IF(Financiamiento!$F$31*12+$A46&lt;=pagoint!AQ$11,0,PMT(Financiamiento!$F$27/12,Financiamiento!$F$31*12,Financiamiento!$E77))</f>
        <v>0</v>
      </c>
      <c r="AR47" s="338">
        <f>-IF(Financiamiento!$F$31*12+$A46&lt;=pagoint!AR$11,0,PMT(Financiamiento!$F$27/12,Financiamiento!$F$31*12,Financiamiento!$E77))</f>
        <v>0</v>
      </c>
      <c r="AS47" s="338">
        <f>-IF(Financiamiento!$F$31*12+$A46&lt;=pagoint!AS$11,0,PMT(Financiamiento!$F$27/12,Financiamiento!$F$31*12,Financiamiento!$E77))</f>
        <v>0</v>
      </c>
      <c r="AT47" s="338">
        <f>-IF(Financiamiento!$F$31*12+$A46&lt;=pagoint!AT$11,0,PMT(Financiamiento!$F$27/12,Financiamiento!$F$31*12,Financiamiento!$E77))</f>
        <v>0</v>
      </c>
      <c r="AU47" s="338">
        <f>-IF(Financiamiento!$F$31*12+$A46&lt;=pagoint!AU$11,0,PMT(Financiamiento!$F$27/12,Financiamiento!$F$31*12,Financiamiento!$E77))</f>
        <v>0</v>
      </c>
      <c r="AV47" s="338">
        <f>-IF(Financiamiento!$F$31*12+$A46&lt;=pagoint!AV$11,0,PMT(Financiamiento!$F$27/12,Financiamiento!$F$31*12,Financiamiento!$E77))</f>
        <v>0</v>
      </c>
      <c r="AW47" s="338">
        <f>-IF(Financiamiento!$F$31*12+$A46&lt;=pagoint!AW$11,0,PMT(Financiamiento!$F$27/12,Financiamiento!$F$31*12,Financiamiento!$E77))</f>
        <v>0</v>
      </c>
      <c r="AX47" s="338">
        <f>-IF(Financiamiento!$F$31*12+$A46&lt;=pagoint!AX$11,0,PMT(Financiamiento!$F$27/12,Financiamiento!$F$31*12,Financiamiento!$E77))</f>
        <v>0</v>
      </c>
      <c r="AY47" s="338">
        <f>-IF(Financiamiento!$F$31*12+$A46&lt;=pagoint!AY$11,0,PMT(Financiamiento!$F$27/12,Financiamiento!$F$31*12,Financiamiento!$E77))</f>
        <v>0</v>
      </c>
      <c r="AZ47" s="338">
        <f>-IF(Financiamiento!$F$31*12+$A46&lt;=pagoint!AZ$11,0,PMT(Financiamiento!$F$27/12,Financiamiento!$F$31*12,Financiamiento!$E77))</f>
        <v>0</v>
      </c>
      <c r="BA47" s="338">
        <f>-IF(Financiamiento!$F$31*12+$A46&lt;=pagoint!BA$11,0,PMT(Financiamiento!$F$27/12,Financiamiento!$F$31*12,Financiamiento!$E77))</f>
        <v>0</v>
      </c>
      <c r="BB47" s="338">
        <f>-IF(Financiamiento!$F$31*12+$A46&lt;=pagoint!BB$11,0,PMT(Financiamiento!$F$27/12,Financiamiento!$F$31*12,Financiamiento!$E77))</f>
        <v>0</v>
      </c>
      <c r="BC47" s="338">
        <f>-IF(Financiamiento!$F$31*12+$A46&lt;=pagoint!BC$11,0,PMT(Financiamiento!$F$27/12,Financiamiento!$F$31*12,Financiamiento!$E77))</f>
        <v>0</v>
      </c>
      <c r="BD47" s="338">
        <f>-IF(Financiamiento!$F$31*12+$A46&lt;=pagoint!BD$11,0,PMT(Financiamiento!$F$27/12,Financiamiento!$F$31*12,Financiamiento!$E77))</f>
        <v>0</v>
      </c>
      <c r="BE47" s="338">
        <f>-IF(Financiamiento!$F$31*12+$A46&lt;=pagoint!BE$11,0,PMT(Financiamiento!$F$27/12,Financiamiento!$F$31*12,Financiamiento!$E77))</f>
        <v>0</v>
      </c>
      <c r="BF47" s="338">
        <f>-IF(Financiamiento!$F$31*12+$A46&lt;=pagoint!BF$11,0,PMT(Financiamiento!$F$27/12,Financiamiento!$F$31*12,Financiamiento!$E77))</f>
        <v>0</v>
      </c>
      <c r="BG47" s="338">
        <f>-IF(Financiamiento!$F$31*12+$A46&lt;=pagoint!BG$11,0,PMT(Financiamiento!$F$27/12,Financiamiento!$F$31*12,Financiamiento!$E77))</f>
        <v>0</v>
      </c>
      <c r="BH47" s="338">
        <f>-IF(Financiamiento!$F$31*12+$A46&lt;=pagoint!BH$11,0,PMT(Financiamiento!$F$27/12,Financiamiento!$F$31*12,Financiamiento!$E77))</f>
        <v>0</v>
      </c>
      <c r="BI47" s="338">
        <f>-IF(Financiamiento!$F$31*12+$A46&lt;=pagoint!BI$11,0,PMT(Financiamiento!$F$27/12,Financiamiento!$F$31*12,Financiamiento!$E77))</f>
        <v>0</v>
      </c>
      <c r="BJ47" s="338">
        <f>-IF(Financiamiento!$F$31*12+$A46&lt;=pagoint!BJ$11,0,PMT(Financiamiento!$F$27/12,Financiamiento!$F$31*12,Financiamiento!$E77))</f>
        <v>0</v>
      </c>
    </row>
    <row r="48" spans="1:62">
      <c r="A48" s="338">
        <v>36</v>
      </c>
      <c r="B48" s="337" t="s">
        <v>191</v>
      </c>
      <c r="AL48" s="338">
        <f>-IF(Financiamiento!$F$31*12+$A47&lt;=pagoint!AL$11,0,PMT(Financiamiento!$F$27/12,Financiamiento!$F$31*12,Financiamiento!$E78))</f>
        <v>0</v>
      </c>
      <c r="AM48" s="338">
        <f>-IF(Financiamiento!$F$31*12+$A47&lt;=pagoint!AM$11,0,PMT(Financiamiento!$F$27/12,Financiamiento!$F$31*12,Financiamiento!$E78))</f>
        <v>0</v>
      </c>
      <c r="AN48" s="338">
        <f>-IF(Financiamiento!$F$31*12+$A47&lt;=pagoint!AN$11,0,PMT(Financiamiento!$F$27/12,Financiamiento!$F$31*12,Financiamiento!$E78))</f>
        <v>0</v>
      </c>
      <c r="AO48" s="338">
        <f>-IF(Financiamiento!$F$31*12+$A47&lt;=pagoint!AO$11,0,PMT(Financiamiento!$F$27/12,Financiamiento!$F$31*12,Financiamiento!$E78))</f>
        <v>0</v>
      </c>
      <c r="AP48" s="338">
        <f>-IF(Financiamiento!$F$31*12+$A47&lt;=pagoint!AP$11,0,PMT(Financiamiento!$F$27/12,Financiamiento!$F$31*12,Financiamiento!$E78))</f>
        <v>0</v>
      </c>
      <c r="AQ48" s="338">
        <f>-IF(Financiamiento!$F$31*12+$A47&lt;=pagoint!AQ$11,0,PMT(Financiamiento!$F$27/12,Financiamiento!$F$31*12,Financiamiento!$E78))</f>
        <v>0</v>
      </c>
      <c r="AR48" s="338">
        <f>-IF(Financiamiento!$F$31*12+$A47&lt;=pagoint!AR$11,0,PMT(Financiamiento!$F$27/12,Financiamiento!$F$31*12,Financiamiento!$E78))</f>
        <v>0</v>
      </c>
      <c r="AS48" s="338">
        <f>-IF(Financiamiento!$F$31*12+$A47&lt;=pagoint!AS$11,0,PMT(Financiamiento!$F$27/12,Financiamiento!$F$31*12,Financiamiento!$E78))</f>
        <v>0</v>
      </c>
      <c r="AT48" s="338">
        <f>-IF(Financiamiento!$F$31*12+$A47&lt;=pagoint!AT$11,0,PMT(Financiamiento!$F$27/12,Financiamiento!$F$31*12,Financiamiento!$E78))</f>
        <v>0</v>
      </c>
      <c r="AU48" s="338">
        <f>-IF(Financiamiento!$F$31*12+$A47&lt;=pagoint!AU$11,0,PMT(Financiamiento!$F$27/12,Financiamiento!$F$31*12,Financiamiento!$E78))</f>
        <v>0</v>
      </c>
      <c r="AV48" s="338">
        <f>-IF(Financiamiento!$F$31*12+$A47&lt;=pagoint!AV$11,0,PMT(Financiamiento!$F$27/12,Financiamiento!$F$31*12,Financiamiento!$E78))</f>
        <v>0</v>
      </c>
      <c r="AW48" s="338">
        <f>-IF(Financiamiento!$F$31*12+$A47&lt;=pagoint!AW$11,0,PMT(Financiamiento!$F$27/12,Financiamiento!$F$31*12,Financiamiento!$E78))</f>
        <v>0</v>
      </c>
      <c r="AX48" s="338">
        <f>-IF(Financiamiento!$F$31*12+$A47&lt;=pagoint!AX$11,0,PMT(Financiamiento!$F$27/12,Financiamiento!$F$31*12,Financiamiento!$E78))</f>
        <v>0</v>
      </c>
      <c r="AY48" s="338">
        <f>-IF(Financiamiento!$F$31*12+$A47&lt;=pagoint!AY$11,0,PMT(Financiamiento!$F$27/12,Financiamiento!$F$31*12,Financiamiento!$E78))</f>
        <v>0</v>
      </c>
      <c r="AZ48" s="338">
        <f>-IF(Financiamiento!$F$31*12+$A47&lt;=pagoint!AZ$11,0,PMT(Financiamiento!$F$27/12,Financiamiento!$F$31*12,Financiamiento!$E78))</f>
        <v>0</v>
      </c>
      <c r="BA48" s="338">
        <f>-IF(Financiamiento!$F$31*12+$A47&lt;=pagoint!BA$11,0,PMT(Financiamiento!$F$27/12,Financiamiento!$F$31*12,Financiamiento!$E78))</f>
        <v>0</v>
      </c>
      <c r="BB48" s="338">
        <f>-IF(Financiamiento!$F$31*12+$A47&lt;=pagoint!BB$11,0,PMT(Financiamiento!$F$27/12,Financiamiento!$F$31*12,Financiamiento!$E78))</f>
        <v>0</v>
      </c>
      <c r="BC48" s="338">
        <f>-IF(Financiamiento!$F$31*12+$A47&lt;=pagoint!BC$11,0,PMT(Financiamiento!$F$27/12,Financiamiento!$F$31*12,Financiamiento!$E78))</f>
        <v>0</v>
      </c>
      <c r="BD48" s="338">
        <f>-IF(Financiamiento!$F$31*12+$A47&lt;=pagoint!BD$11,0,PMT(Financiamiento!$F$27/12,Financiamiento!$F$31*12,Financiamiento!$E78))</f>
        <v>0</v>
      </c>
      <c r="BE48" s="338">
        <f>-IF(Financiamiento!$F$31*12+$A47&lt;=pagoint!BE$11,0,PMT(Financiamiento!$F$27/12,Financiamiento!$F$31*12,Financiamiento!$E78))</f>
        <v>0</v>
      </c>
      <c r="BF48" s="338">
        <f>-IF(Financiamiento!$F$31*12+$A47&lt;=pagoint!BF$11,0,PMT(Financiamiento!$F$27/12,Financiamiento!$F$31*12,Financiamiento!$E78))</f>
        <v>0</v>
      </c>
      <c r="BG48" s="338">
        <f>-IF(Financiamiento!$F$31*12+$A47&lt;=pagoint!BG$11,0,PMT(Financiamiento!$F$27/12,Financiamiento!$F$31*12,Financiamiento!$E78))</f>
        <v>0</v>
      </c>
      <c r="BH48" s="338">
        <f>-IF(Financiamiento!$F$31*12+$A47&lt;=pagoint!BH$11,0,PMT(Financiamiento!$F$27/12,Financiamiento!$F$31*12,Financiamiento!$E78))</f>
        <v>0</v>
      </c>
      <c r="BI48" s="338">
        <f>-IF(Financiamiento!$F$31*12+$A47&lt;=pagoint!BI$11,0,PMT(Financiamiento!$F$27/12,Financiamiento!$F$31*12,Financiamiento!$E78))</f>
        <v>0</v>
      </c>
      <c r="BJ48" s="338">
        <f>-IF(Financiamiento!$F$31*12+$A47&lt;=pagoint!BJ$11,0,PMT(Financiamiento!$F$27/12,Financiamiento!$F$31*12,Financiamiento!$E78))</f>
        <v>0</v>
      </c>
    </row>
    <row r="49" spans="1:62">
      <c r="A49" s="338">
        <v>37</v>
      </c>
      <c r="B49" s="337" t="s">
        <v>316</v>
      </c>
      <c r="AM49" s="338">
        <f>-IF(Financiamiento!$F$31*12+$A48&lt;=pagoint!AM$11,0,PMT(Financiamiento!$F$27/12,Financiamiento!$F$31*12,Financiamiento!$E79))</f>
        <v>0</v>
      </c>
      <c r="AN49" s="338">
        <f>-IF(Financiamiento!$F$31*12+$A48&lt;=pagoint!AN$11,0,PMT(Financiamiento!$F$27/12,Financiamiento!$F$31*12,Financiamiento!$E79))</f>
        <v>0</v>
      </c>
      <c r="AO49" s="338">
        <f>-IF(Financiamiento!$F$31*12+$A48&lt;=pagoint!AO$11,0,PMT(Financiamiento!$F$27/12,Financiamiento!$F$31*12,Financiamiento!$E79))</f>
        <v>0</v>
      </c>
      <c r="AP49" s="338">
        <f>-IF(Financiamiento!$F$31*12+$A48&lt;=pagoint!AP$11,0,PMT(Financiamiento!$F$27/12,Financiamiento!$F$31*12,Financiamiento!$E79))</f>
        <v>0</v>
      </c>
      <c r="AQ49" s="338">
        <f>-IF(Financiamiento!$F$31*12+$A48&lt;=pagoint!AQ$11,0,PMT(Financiamiento!$F$27/12,Financiamiento!$F$31*12,Financiamiento!$E79))</f>
        <v>0</v>
      </c>
      <c r="AR49" s="338">
        <f>-IF(Financiamiento!$F$31*12+$A48&lt;=pagoint!AR$11,0,PMT(Financiamiento!$F$27/12,Financiamiento!$F$31*12,Financiamiento!$E79))</f>
        <v>0</v>
      </c>
      <c r="AS49" s="338">
        <f>-IF(Financiamiento!$F$31*12+$A48&lt;=pagoint!AS$11,0,PMT(Financiamiento!$F$27/12,Financiamiento!$F$31*12,Financiamiento!$E79))</f>
        <v>0</v>
      </c>
      <c r="AT49" s="338">
        <f>-IF(Financiamiento!$F$31*12+$A48&lt;=pagoint!AT$11,0,PMT(Financiamiento!$F$27/12,Financiamiento!$F$31*12,Financiamiento!$E79))</f>
        <v>0</v>
      </c>
      <c r="AU49" s="338">
        <f>-IF(Financiamiento!$F$31*12+$A48&lt;=pagoint!AU$11,0,PMT(Financiamiento!$F$27/12,Financiamiento!$F$31*12,Financiamiento!$E79))</f>
        <v>0</v>
      </c>
      <c r="AV49" s="338">
        <f>-IF(Financiamiento!$F$31*12+$A48&lt;=pagoint!AV$11,0,PMT(Financiamiento!$F$27/12,Financiamiento!$F$31*12,Financiamiento!$E79))</f>
        <v>0</v>
      </c>
      <c r="AW49" s="338">
        <f>-IF(Financiamiento!$F$31*12+$A48&lt;=pagoint!AW$11,0,PMT(Financiamiento!$F$27/12,Financiamiento!$F$31*12,Financiamiento!$E79))</f>
        <v>0</v>
      </c>
      <c r="AX49" s="338">
        <f>-IF(Financiamiento!$F$31*12+$A48&lt;=pagoint!AX$11,0,PMT(Financiamiento!$F$27/12,Financiamiento!$F$31*12,Financiamiento!$E79))</f>
        <v>0</v>
      </c>
      <c r="AY49" s="338">
        <f>-IF(Financiamiento!$F$31*12+$A48&lt;=pagoint!AY$11,0,PMT(Financiamiento!$F$27/12,Financiamiento!$F$31*12,Financiamiento!$E79))</f>
        <v>0</v>
      </c>
      <c r="AZ49" s="338">
        <f>-IF(Financiamiento!$F$31*12+$A48&lt;=pagoint!AZ$11,0,PMT(Financiamiento!$F$27/12,Financiamiento!$F$31*12,Financiamiento!$E79))</f>
        <v>0</v>
      </c>
      <c r="BA49" s="338">
        <f>-IF(Financiamiento!$F$31*12+$A48&lt;=pagoint!BA$11,0,PMT(Financiamiento!$F$27/12,Financiamiento!$F$31*12,Financiamiento!$E79))</f>
        <v>0</v>
      </c>
      <c r="BB49" s="338">
        <f>-IF(Financiamiento!$F$31*12+$A48&lt;=pagoint!BB$11,0,PMT(Financiamiento!$F$27/12,Financiamiento!$F$31*12,Financiamiento!$E79))</f>
        <v>0</v>
      </c>
      <c r="BC49" s="338">
        <f>-IF(Financiamiento!$F$31*12+$A48&lt;=pagoint!BC$11,0,PMT(Financiamiento!$F$27/12,Financiamiento!$F$31*12,Financiamiento!$E79))</f>
        <v>0</v>
      </c>
      <c r="BD49" s="338">
        <f>-IF(Financiamiento!$F$31*12+$A48&lt;=pagoint!BD$11,0,PMT(Financiamiento!$F$27/12,Financiamiento!$F$31*12,Financiamiento!$E79))</f>
        <v>0</v>
      </c>
      <c r="BE49" s="338">
        <f>-IF(Financiamiento!$F$31*12+$A48&lt;=pagoint!BE$11,0,PMT(Financiamiento!$F$27/12,Financiamiento!$F$31*12,Financiamiento!$E79))</f>
        <v>0</v>
      </c>
      <c r="BF49" s="338">
        <f>-IF(Financiamiento!$F$31*12+$A48&lt;=pagoint!BF$11,0,PMT(Financiamiento!$F$27/12,Financiamiento!$F$31*12,Financiamiento!$E79))</f>
        <v>0</v>
      </c>
      <c r="BG49" s="338">
        <f>-IF(Financiamiento!$F$31*12+$A48&lt;=pagoint!BG$11,0,PMT(Financiamiento!$F$27/12,Financiamiento!$F$31*12,Financiamiento!$E79))</f>
        <v>0</v>
      </c>
      <c r="BH49" s="338">
        <f>-IF(Financiamiento!$F$31*12+$A48&lt;=pagoint!BH$11,0,PMT(Financiamiento!$F$27/12,Financiamiento!$F$31*12,Financiamiento!$E79))</f>
        <v>0</v>
      </c>
      <c r="BI49" s="338">
        <f>-IF(Financiamiento!$F$31*12+$A48&lt;=pagoint!BI$11,0,PMT(Financiamiento!$F$27/12,Financiamiento!$F$31*12,Financiamiento!$E79))</f>
        <v>0</v>
      </c>
      <c r="BJ49" s="338">
        <f>-IF(Financiamiento!$F$31*12+$A48&lt;=pagoint!BJ$11,0,PMT(Financiamiento!$F$27/12,Financiamiento!$F$31*12,Financiamiento!$E79))</f>
        <v>0</v>
      </c>
    </row>
    <row r="50" spans="1:62">
      <c r="A50" s="338">
        <v>38</v>
      </c>
      <c r="B50" s="337" t="s">
        <v>317</v>
      </c>
      <c r="AN50" s="338">
        <f>-IF(Financiamiento!$F$31*12+$A49&lt;=pagoint!AN$11,0,PMT(Financiamiento!$F$27/12,Financiamiento!$F$31*12,Financiamiento!$E80))</f>
        <v>0</v>
      </c>
      <c r="AO50" s="338">
        <f>-IF(Financiamiento!$F$31*12+$A49&lt;=pagoint!AO$11,0,PMT(Financiamiento!$F$27/12,Financiamiento!$F$31*12,Financiamiento!$E80))</f>
        <v>0</v>
      </c>
      <c r="AP50" s="338">
        <f>-IF(Financiamiento!$F$31*12+$A49&lt;=pagoint!AP$11,0,PMT(Financiamiento!$F$27/12,Financiamiento!$F$31*12,Financiamiento!$E80))</f>
        <v>0</v>
      </c>
      <c r="AQ50" s="338">
        <f>-IF(Financiamiento!$F$31*12+$A49&lt;=pagoint!AQ$11,0,PMT(Financiamiento!$F$27/12,Financiamiento!$F$31*12,Financiamiento!$E80))</f>
        <v>0</v>
      </c>
      <c r="AR50" s="338">
        <f>-IF(Financiamiento!$F$31*12+$A49&lt;=pagoint!AR$11,0,PMT(Financiamiento!$F$27/12,Financiamiento!$F$31*12,Financiamiento!$E80))</f>
        <v>0</v>
      </c>
      <c r="AS50" s="338">
        <f>-IF(Financiamiento!$F$31*12+$A49&lt;=pagoint!AS$11,0,PMT(Financiamiento!$F$27/12,Financiamiento!$F$31*12,Financiamiento!$E80))</f>
        <v>0</v>
      </c>
      <c r="AT50" s="338">
        <f>-IF(Financiamiento!$F$31*12+$A49&lt;=pagoint!AT$11,0,PMT(Financiamiento!$F$27/12,Financiamiento!$F$31*12,Financiamiento!$E80))</f>
        <v>0</v>
      </c>
      <c r="AU50" s="338">
        <f>-IF(Financiamiento!$F$31*12+$A49&lt;=pagoint!AU$11,0,PMT(Financiamiento!$F$27/12,Financiamiento!$F$31*12,Financiamiento!$E80))</f>
        <v>0</v>
      </c>
      <c r="AV50" s="338">
        <f>-IF(Financiamiento!$F$31*12+$A49&lt;=pagoint!AV$11,0,PMT(Financiamiento!$F$27/12,Financiamiento!$F$31*12,Financiamiento!$E80))</f>
        <v>0</v>
      </c>
      <c r="AW50" s="338">
        <f>-IF(Financiamiento!$F$31*12+$A49&lt;=pagoint!AW$11,0,PMT(Financiamiento!$F$27/12,Financiamiento!$F$31*12,Financiamiento!$E80))</f>
        <v>0</v>
      </c>
      <c r="AX50" s="338">
        <f>-IF(Financiamiento!$F$31*12+$A49&lt;=pagoint!AX$11,0,PMT(Financiamiento!$F$27/12,Financiamiento!$F$31*12,Financiamiento!$E80))</f>
        <v>0</v>
      </c>
      <c r="AY50" s="338">
        <f>-IF(Financiamiento!$F$31*12+$A49&lt;=pagoint!AY$11,0,PMT(Financiamiento!$F$27/12,Financiamiento!$F$31*12,Financiamiento!$E80))</f>
        <v>0</v>
      </c>
      <c r="AZ50" s="338">
        <f>-IF(Financiamiento!$F$31*12+$A49&lt;=pagoint!AZ$11,0,PMT(Financiamiento!$F$27/12,Financiamiento!$F$31*12,Financiamiento!$E80))</f>
        <v>0</v>
      </c>
      <c r="BA50" s="338">
        <f>-IF(Financiamiento!$F$31*12+$A49&lt;=pagoint!BA$11,0,PMT(Financiamiento!$F$27/12,Financiamiento!$F$31*12,Financiamiento!$E80))</f>
        <v>0</v>
      </c>
      <c r="BB50" s="338">
        <f>-IF(Financiamiento!$F$31*12+$A49&lt;=pagoint!BB$11,0,PMT(Financiamiento!$F$27/12,Financiamiento!$F$31*12,Financiamiento!$E80))</f>
        <v>0</v>
      </c>
      <c r="BC50" s="338">
        <f>-IF(Financiamiento!$F$31*12+$A49&lt;=pagoint!BC$11,0,PMT(Financiamiento!$F$27/12,Financiamiento!$F$31*12,Financiamiento!$E80))</f>
        <v>0</v>
      </c>
      <c r="BD50" s="338">
        <f>-IF(Financiamiento!$F$31*12+$A49&lt;=pagoint!BD$11,0,PMT(Financiamiento!$F$27/12,Financiamiento!$F$31*12,Financiamiento!$E80))</f>
        <v>0</v>
      </c>
      <c r="BE50" s="338">
        <f>-IF(Financiamiento!$F$31*12+$A49&lt;=pagoint!BE$11,0,PMT(Financiamiento!$F$27/12,Financiamiento!$F$31*12,Financiamiento!$E80))</f>
        <v>0</v>
      </c>
      <c r="BF50" s="338">
        <f>-IF(Financiamiento!$F$31*12+$A49&lt;=pagoint!BF$11,0,PMT(Financiamiento!$F$27/12,Financiamiento!$F$31*12,Financiamiento!$E80))</f>
        <v>0</v>
      </c>
      <c r="BG50" s="338">
        <f>-IF(Financiamiento!$F$31*12+$A49&lt;=pagoint!BG$11,0,PMT(Financiamiento!$F$27/12,Financiamiento!$F$31*12,Financiamiento!$E80))</f>
        <v>0</v>
      </c>
      <c r="BH50" s="338">
        <f>-IF(Financiamiento!$F$31*12+$A49&lt;=pagoint!BH$11,0,PMT(Financiamiento!$F$27/12,Financiamiento!$F$31*12,Financiamiento!$E80))</f>
        <v>0</v>
      </c>
      <c r="BI50" s="338">
        <f>-IF(Financiamiento!$F$31*12+$A49&lt;=pagoint!BI$11,0,PMT(Financiamiento!$F$27/12,Financiamiento!$F$31*12,Financiamiento!$E80))</f>
        <v>0</v>
      </c>
      <c r="BJ50" s="338">
        <f>-IF(Financiamiento!$F$31*12+$A49&lt;=pagoint!BJ$11,0,PMT(Financiamiento!$F$27/12,Financiamiento!$F$31*12,Financiamiento!$E80))</f>
        <v>0</v>
      </c>
    </row>
    <row r="51" spans="1:62">
      <c r="A51" s="338">
        <v>39</v>
      </c>
      <c r="B51" s="337" t="s">
        <v>318</v>
      </c>
      <c r="AO51" s="338">
        <f>-IF(Financiamiento!$F$31*12+$A50&lt;=pagoint!AO$11,0,PMT(Financiamiento!$F$27/12,Financiamiento!$F$31*12,Financiamiento!$E81))</f>
        <v>0</v>
      </c>
      <c r="AP51" s="338">
        <f>-IF(Financiamiento!$F$31*12+$A50&lt;=pagoint!AP$11,0,PMT(Financiamiento!$F$27/12,Financiamiento!$F$31*12,Financiamiento!$E81))</f>
        <v>0</v>
      </c>
      <c r="AQ51" s="338">
        <f>-IF(Financiamiento!$F$31*12+$A50&lt;=pagoint!AQ$11,0,PMT(Financiamiento!$F$27/12,Financiamiento!$F$31*12,Financiamiento!$E81))</f>
        <v>0</v>
      </c>
      <c r="AR51" s="338">
        <f>-IF(Financiamiento!$F$31*12+$A50&lt;=pagoint!AR$11,0,PMT(Financiamiento!$F$27/12,Financiamiento!$F$31*12,Financiamiento!$E81))</f>
        <v>0</v>
      </c>
      <c r="AS51" s="338">
        <f>-IF(Financiamiento!$F$31*12+$A50&lt;=pagoint!AS$11,0,PMT(Financiamiento!$F$27/12,Financiamiento!$F$31*12,Financiamiento!$E81))</f>
        <v>0</v>
      </c>
      <c r="AT51" s="338">
        <f>-IF(Financiamiento!$F$31*12+$A50&lt;=pagoint!AT$11,0,PMT(Financiamiento!$F$27/12,Financiamiento!$F$31*12,Financiamiento!$E81))</f>
        <v>0</v>
      </c>
      <c r="AU51" s="338">
        <f>-IF(Financiamiento!$F$31*12+$A50&lt;=pagoint!AU$11,0,PMT(Financiamiento!$F$27/12,Financiamiento!$F$31*12,Financiamiento!$E81))</f>
        <v>0</v>
      </c>
      <c r="AV51" s="338">
        <f>-IF(Financiamiento!$F$31*12+$A50&lt;=pagoint!AV$11,0,PMT(Financiamiento!$F$27/12,Financiamiento!$F$31*12,Financiamiento!$E81))</f>
        <v>0</v>
      </c>
      <c r="AW51" s="338">
        <f>-IF(Financiamiento!$F$31*12+$A50&lt;=pagoint!AW$11,0,PMT(Financiamiento!$F$27/12,Financiamiento!$F$31*12,Financiamiento!$E81))</f>
        <v>0</v>
      </c>
      <c r="AX51" s="338">
        <f>-IF(Financiamiento!$F$31*12+$A50&lt;=pagoint!AX$11,0,PMT(Financiamiento!$F$27/12,Financiamiento!$F$31*12,Financiamiento!$E81))</f>
        <v>0</v>
      </c>
      <c r="AY51" s="338">
        <f>-IF(Financiamiento!$F$31*12+$A50&lt;=pagoint!AY$11,0,PMT(Financiamiento!$F$27/12,Financiamiento!$F$31*12,Financiamiento!$E81))</f>
        <v>0</v>
      </c>
      <c r="AZ51" s="338">
        <f>-IF(Financiamiento!$F$31*12+$A50&lt;=pagoint!AZ$11,0,PMT(Financiamiento!$F$27/12,Financiamiento!$F$31*12,Financiamiento!$E81))</f>
        <v>0</v>
      </c>
      <c r="BA51" s="338">
        <f>-IF(Financiamiento!$F$31*12+$A50&lt;=pagoint!BA$11,0,PMT(Financiamiento!$F$27/12,Financiamiento!$F$31*12,Financiamiento!$E81))</f>
        <v>0</v>
      </c>
      <c r="BB51" s="338">
        <f>-IF(Financiamiento!$F$31*12+$A50&lt;=pagoint!BB$11,0,PMT(Financiamiento!$F$27/12,Financiamiento!$F$31*12,Financiamiento!$E81))</f>
        <v>0</v>
      </c>
      <c r="BC51" s="338">
        <f>-IF(Financiamiento!$F$31*12+$A50&lt;=pagoint!BC$11,0,PMT(Financiamiento!$F$27/12,Financiamiento!$F$31*12,Financiamiento!$E81))</f>
        <v>0</v>
      </c>
      <c r="BD51" s="338">
        <f>-IF(Financiamiento!$F$31*12+$A50&lt;=pagoint!BD$11,0,PMT(Financiamiento!$F$27/12,Financiamiento!$F$31*12,Financiamiento!$E81))</f>
        <v>0</v>
      </c>
      <c r="BE51" s="338">
        <f>-IF(Financiamiento!$F$31*12+$A50&lt;=pagoint!BE$11,0,PMT(Financiamiento!$F$27/12,Financiamiento!$F$31*12,Financiamiento!$E81))</f>
        <v>0</v>
      </c>
      <c r="BF51" s="338">
        <f>-IF(Financiamiento!$F$31*12+$A50&lt;=pagoint!BF$11,0,PMT(Financiamiento!$F$27/12,Financiamiento!$F$31*12,Financiamiento!$E81))</f>
        <v>0</v>
      </c>
      <c r="BG51" s="338">
        <f>-IF(Financiamiento!$F$31*12+$A50&lt;=pagoint!BG$11,0,PMT(Financiamiento!$F$27/12,Financiamiento!$F$31*12,Financiamiento!$E81))</f>
        <v>0</v>
      </c>
      <c r="BH51" s="338">
        <f>-IF(Financiamiento!$F$31*12+$A50&lt;=pagoint!BH$11,0,PMT(Financiamiento!$F$27/12,Financiamiento!$F$31*12,Financiamiento!$E81))</f>
        <v>0</v>
      </c>
      <c r="BI51" s="338">
        <f>-IF(Financiamiento!$F$31*12+$A50&lt;=pagoint!BI$11,0,PMT(Financiamiento!$F$27/12,Financiamiento!$F$31*12,Financiamiento!$E81))</f>
        <v>0</v>
      </c>
      <c r="BJ51" s="338">
        <f>-IF(Financiamiento!$F$31*12+$A50&lt;=pagoint!BJ$11,0,PMT(Financiamiento!$F$27/12,Financiamiento!$F$31*12,Financiamiento!$E81))</f>
        <v>0</v>
      </c>
    </row>
    <row r="52" spans="1:62">
      <c r="A52" s="338">
        <v>40</v>
      </c>
      <c r="B52" s="337" t="s">
        <v>319</v>
      </c>
      <c r="AP52" s="338">
        <f>-IF(Financiamiento!$F$31*12+$A51&lt;=pagoint!AP$11,0,PMT(Financiamiento!$F$27/12,Financiamiento!$F$31*12,Financiamiento!$E82))</f>
        <v>0</v>
      </c>
      <c r="AQ52" s="338">
        <f>-IF(Financiamiento!$F$31*12+$A51&lt;=pagoint!AQ$11,0,PMT(Financiamiento!$F$27/12,Financiamiento!$F$31*12,Financiamiento!$E82))</f>
        <v>0</v>
      </c>
      <c r="AR52" s="338">
        <f>-IF(Financiamiento!$F$31*12+$A51&lt;=pagoint!AR$11,0,PMT(Financiamiento!$F$27/12,Financiamiento!$F$31*12,Financiamiento!$E82))</f>
        <v>0</v>
      </c>
      <c r="AS52" s="338">
        <f>-IF(Financiamiento!$F$31*12+$A51&lt;=pagoint!AS$11,0,PMT(Financiamiento!$F$27/12,Financiamiento!$F$31*12,Financiamiento!$E82))</f>
        <v>0</v>
      </c>
      <c r="AT52" s="338">
        <f>-IF(Financiamiento!$F$31*12+$A51&lt;=pagoint!AT$11,0,PMT(Financiamiento!$F$27/12,Financiamiento!$F$31*12,Financiamiento!$E82))</f>
        <v>0</v>
      </c>
      <c r="AU52" s="338">
        <f>-IF(Financiamiento!$F$31*12+$A51&lt;=pagoint!AU$11,0,PMT(Financiamiento!$F$27/12,Financiamiento!$F$31*12,Financiamiento!$E82))</f>
        <v>0</v>
      </c>
      <c r="AV52" s="338">
        <f>-IF(Financiamiento!$F$31*12+$A51&lt;=pagoint!AV$11,0,PMT(Financiamiento!$F$27/12,Financiamiento!$F$31*12,Financiamiento!$E82))</f>
        <v>0</v>
      </c>
      <c r="AW52" s="338">
        <f>-IF(Financiamiento!$F$31*12+$A51&lt;=pagoint!AW$11,0,PMT(Financiamiento!$F$27/12,Financiamiento!$F$31*12,Financiamiento!$E82))</f>
        <v>0</v>
      </c>
      <c r="AX52" s="338">
        <f>-IF(Financiamiento!$F$31*12+$A51&lt;=pagoint!AX$11,0,PMT(Financiamiento!$F$27/12,Financiamiento!$F$31*12,Financiamiento!$E82))</f>
        <v>0</v>
      </c>
      <c r="AY52" s="338">
        <f>-IF(Financiamiento!$F$31*12+$A51&lt;=pagoint!AY$11,0,PMT(Financiamiento!$F$27/12,Financiamiento!$F$31*12,Financiamiento!$E82))</f>
        <v>0</v>
      </c>
      <c r="AZ52" s="338">
        <f>-IF(Financiamiento!$F$31*12+$A51&lt;=pagoint!AZ$11,0,PMT(Financiamiento!$F$27/12,Financiamiento!$F$31*12,Financiamiento!$E82))</f>
        <v>0</v>
      </c>
      <c r="BA52" s="338">
        <f>-IF(Financiamiento!$F$31*12+$A51&lt;=pagoint!BA$11,0,PMT(Financiamiento!$F$27/12,Financiamiento!$F$31*12,Financiamiento!$E82))</f>
        <v>0</v>
      </c>
      <c r="BB52" s="338">
        <f>-IF(Financiamiento!$F$31*12+$A51&lt;=pagoint!BB$11,0,PMT(Financiamiento!$F$27/12,Financiamiento!$F$31*12,Financiamiento!$E82))</f>
        <v>0</v>
      </c>
      <c r="BC52" s="338">
        <f>-IF(Financiamiento!$F$31*12+$A51&lt;=pagoint!BC$11,0,PMT(Financiamiento!$F$27/12,Financiamiento!$F$31*12,Financiamiento!$E82))</f>
        <v>0</v>
      </c>
      <c r="BD52" s="338">
        <f>-IF(Financiamiento!$F$31*12+$A51&lt;=pagoint!BD$11,0,PMT(Financiamiento!$F$27/12,Financiamiento!$F$31*12,Financiamiento!$E82))</f>
        <v>0</v>
      </c>
      <c r="BE52" s="338">
        <f>-IF(Financiamiento!$F$31*12+$A51&lt;=pagoint!BE$11,0,PMT(Financiamiento!$F$27/12,Financiamiento!$F$31*12,Financiamiento!$E82))</f>
        <v>0</v>
      </c>
      <c r="BF52" s="338">
        <f>-IF(Financiamiento!$F$31*12+$A51&lt;=pagoint!BF$11,0,PMT(Financiamiento!$F$27/12,Financiamiento!$F$31*12,Financiamiento!$E82))</f>
        <v>0</v>
      </c>
      <c r="BG52" s="338">
        <f>-IF(Financiamiento!$F$31*12+$A51&lt;=pagoint!BG$11,0,PMT(Financiamiento!$F$27/12,Financiamiento!$F$31*12,Financiamiento!$E82))</f>
        <v>0</v>
      </c>
      <c r="BH52" s="338">
        <f>-IF(Financiamiento!$F$31*12+$A51&lt;=pagoint!BH$11,0,PMT(Financiamiento!$F$27/12,Financiamiento!$F$31*12,Financiamiento!$E82))</f>
        <v>0</v>
      </c>
      <c r="BI52" s="338">
        <f>-IF(Financiamiento!$F$31*12+$A51&lt;=pagoint!BI$11,0,PMT(Financiamiento!$F$27/12,Financiamiento!$F$31*12,Financiamiento!$E82))</f>
        <v>0</v>
      </c>
      <c r="BJ52" s="338">
        <f>-IF(Financiamiento!$F$31*12+$A51&lt;=pagoint!BJ$11,0,PMT(Financiamiento!$F$27/12,Financiamiento!$F$31*12,Financiamiento!$E82))</f>
        <v>0</v>
      </c>
    </row>
    <row r="53" spans="1:62">
      <c r="A53" s="338">
        <v>41</v>
      </c>
      <c r="B53" s="337" t="s">
        <v>320</v>
      </c>
      <c r="AQ53" s="338">
        <f>-IF(Financiamiento!$F$31*12+$A52&lt;=pagoint!AQ$11,0,PMT(Financiamiento!$F$27/12,Financiamiento!$F$31*12,Financiamiento!$E83))</f>
        <v>0</v>
      </c>
      <c r="AR53" s="338">
        <f>-IF(Financiamiento!$F$31*12+$A52&lt;=pagoint!AR$11,0,PMT(Financiamiento!$F$27/12,Financiamiento!$F$31*12,Financiamiento!$E83))</f>
        <v>0</v>
      </c>
      <c r="AS53" s="338">
        <f>-IF(Financiamiento!$F$31*12+$A52&lt;=pagoint!AS$11,0,PMT(Financiamiento!$F$27/12,Financiamiento!$F$31*12,Financiamiento!$E83))</f>
        <v>0</v>
      </c>
      <c r="AT53" s="338">
        <f>-IF(Financiamiento!$F$31*12+$A52&lt;=pagoint!AT$11,0,PMT(Financiamiento!$F$27/12,Financiamiento!$F$31*12,Financiamiento!$E83))</f>
        <v>0</v>
      </c>
      <c r="AU53" s="338">
        <f>-IF(Financiamiento!$F$31*12+$A52&lt;=pagoint!AU$11,0,PMT(Financiamiento!$F$27/12,Financiamiento!$F$31*12,Financiamiento!$E83))</f>
        <v>0</v>
      </c>
      <c r="AV53" s="338">
        <f>-IF(Financiamiento!$F$31*12+$A52&lt;=pagoint!AV$11,0,PMT(Financiamiento!$F$27/12,Financiamiento!$F$31*12,Financiamiento!$E83))</f>
        <v>0</v>
      </c>
      <c r="AW53" s="338">
        <f>-IF(Financiamiento!$F$31*12+$A52&lt;=pagoint!AW$11,0,PMT(Financiamiento!$F$27/12,Financiamiento!$F$31*12,Financiamiento!$E83))</f>
        <v>0</v>
      </c>
      <c r="AX53" s="338">
        <f>-IF(Financiamiento!$F$31*12+$A52&lt;=pagoint!AX$11,0,PMT(Financiamiento!$F$27/12,Financiamiento!$F$31*12,Financiamiento!$E83))</f>
        <v>0</v>
      </c>
      <c r="AY53" s="338">
        <f>-IF(Financiamiento!$F$31*12+$A52&lt;=pagoint!AY$11,0,PMT(Financiamiento!$F$27/12,Financiamiento!$F$31*12,Financiamiento!$E83))</f>
        <v>0</v>
      </c>
      <c r="AZ53" s="338">
        <f>-IF(Financiamiento!$F$31*12+$A52&lt;=pagoint!AZ$11,0,PMT(Financiamiento!$F$27/12,Financiamiento!$F$31*12,Financiamiento!$E83))</f>
        <v>0</v>
      </c>
      <c r="BA53" s="338">
        <f>-IF(Financiamiento!$F$31*12+$A52&lt;=pagoint!BA$11,0,PMT(Financiamiento!$F$27/12,Financiamiento!$F$31*12,Financiamiento!$E83))</f>
        <v>0</v>
      </c>
      <c r="BB53" s="338">
        <f>-IF(Financiamiento!$F$31*12+$A52&lt;=pagoint!BB$11,0,PMT(Financiamiento!$F$27/12,Financiamiento!$F$31*12,Financiamiento!$E83))</f>
        <v>0</v>
      </c>
      <c r="BC53" s="338">
        <f>-IF(Financiamiento!$F$31*12+$A52&lt;=pagoint!BC$11,0,PMT(Financiamiento!$F$27/12,Financiamiento!$F$31*12,Financiamiento!$E83))</f>
        <v>0</v>
      </c>
      <c r="BD53" s="338">
        <f>-IF(Financiamiento!$F$31*12+$A52&lt;=pagoint!BD$11,0,PMT(Financiamiento!$F$27/12,Financiamiento!$F$31*12,Financiamiento!$E83))</f>
        <v>0</v>
      </c>
      <c r="BE53" s="338">
        <f>-IF(Financiamiento!$F$31*12+$A52&lt;=pagoint!BE$11,0,PMT(Financiamiento!$F$27/12,Financiamiento!$F$31*12,Financiamiento!$E83))</f>
        <v>0</v>
      </c>
      <c r="BF53" s="338">
        <f>-IF(Financiamiento!$F$31*12+$A52&lt;=pagoint!BF$11,0,PMT(Financiamiento!$F$27/12,Financiamiento!$F$31*12,Financiamiento!$E83))</f>
        <v>0</v>
      </c>
      <c r="BG53" s="338">
        <f>-IF(Financiamiento!$F$31*12+$A52&lt;=pagoint!BG$11,0,PMT(Financiamiento!$F$27/12,Financiamiento!$F$31*12,Financiamiento!$E83))</f>
        <v>0</v>
      </c>
      <c r="BH53" s="338">
        <f>-IF(Financiamiento!$F$31*12+$A52&lt;=pagoint!BH$11,0,PMT(Financiamiento!$F$27/12,Financiamiento!$F$31*12,Financiamiento!$E83))</f>
        <v>0</v>
      </c>
      <c r="BI53" s="338">
        <f>-IF(Financiamiento!$F$31*12+$A52&lt;=pagoint!BI$11,0,PMT(Financiamiento!$F$27/12,Financiamiento!$F$31*12,Financiamiento!$E83))</f>
        <v>0</v>
      </c>
      <c r="BJ53" s="338">
        <f>-IF(Financiamiento!$F$31*12+$A52&lt;=pagoint!BJ$11,0,PMT(Financiamiento!$F$27/12,Financiamiento!$F$31*12,Financiamiento!$E83))</f>
        <v>0</v>
      </c>
    </row>
    <row r="54" spans="1:62">
      <c r="A54" s="338">
        <v>42</v>
      </c>
      <c r="B54" s="337" t="s">
        <v>321</v>
      </c>
      <c r="AR54" s="338">
        <f>-IF(Financiamiento!$F$31*12+$A53&lt;=pagoint!AR$11,0,PMT(Financiamiento!$F$27/12,Financiamiento!$F$31*12,Financiamiento!$E84))</f>
        <v>0</v>
      </c>
      <c r="AS54" s="338">
        <f>-IF(Financiamiento!$F$31*12+$A53&lt;=pagoint!AS$11,0,PMT(Financiamiento!$F$27/12,Financiamiento!$F$31*12,Financiamiento!$E84))</f>
        <v>0</v>
      </c>
      <c r="AT54" s="338">
        <f>-IF(Financiamiento!$F$31*12+$A53&lt;=pagoint!AT$11,0,PMT(Financiamiento!$F$27/12,Financiamiento!$F$31*12,Financiamiento!$E84))</f>
        <v>0</v>
      </c>
      <c r="AU54" s="338">
        <f>-IF(Financiamiento!$F$31*12+$A53&lt;=pagoint!AU$11,0,PMT(Financiamiento!$F$27/12,Financiamiento!$F$31*12,Financiamiento!$E84))</f>
        <v>0</v>
      </c>
      <c r="AV54" s="338">
        <f>-IF(Financiamiento!$F$31*12+$A53&lt;=pagoint!AV$11,0,PMT(Financiamiento!$F$27/12,Financiamiento!$F$31*12,Financiamiento!$E84))</f>
        <v>0</v>
      </c>
      <c r="AW54" s="338">
        <f>-IF(Financiamiento!$F$31*12+$A53&lt;=pagoint!AW$11,0,PMT(Financiamiento!$F$27/12,Financiamiento!$F$31*12,Financiamiento!$E84))</f>
        <v>0</v>
      </c>
      <c r="AX54" s="338">
        <f>-IF(Financiamiento!$F$31*12+$A53&lt;=pagoint!AX$11,0,PMT(Financiamiento!$F$27/12,Financiamiento!$F$31*12,Financiamiento!$E84))</f>
        <v>0</v>
      </c>
      <c r="AY54" s="338">
        <f>-IF(Financiamiento!$F$31*12+$A53&lt;=pagoint!AY$11,0,PMT(Financiamiento!$F$27/12,Financiamiento!$F$31*12,Financiamiento!$E84))</f>
        <v>0</v>
      </c>
      <c r="AZ54" s="338">
        <f>-IF(Financiamiento!$F$31*12+$A53&lt;=pagoint!AZ$11,0,PMT(Financiamiento!$F$27/12,Financiamiento!$F$31*12,Financiamiento!$E84))</f>
        <v>0</v>
      </c>
      <c r="BA54" s="338">
        <f>-IF(Financiamiento!$F$31*12+$A53&lt;=pagoint!BA$11,0,PMT(Financiamiento!$F$27/12,Financiamiento!$F$31*12,Financiamiento!$E84))</f>
        <v>0</v>
      </c>
      <c r="BB54" s="338">
        <f>-IF(Financiamiento!$F$31*12+$A53&lt;=pagoint!BB$11,0,PMT(Financiamiento!$F$27/12,Financiamiento!$F$31*12,Financiamiento!$E84))</f>
        <v>0</v>
      </c>
      <c r="BC54" s="338">
        <f>-IF(Financiamiento!$F$31*12+$A53&lt;=pagoint!BC$11,0,PMT(Financiamiento!$F$27/12,Financiamiento!$F$31*12,Financiamiento!$E84))</f>
        <v>0</v>
      </c>
      <c r="BD54" s="338">
        <f>-IF(Financiamiento!$F$31*12+$A53&lt;=pagoint!BD$11,0,PMT(Financiamiento!$F$27/12,Financiamiento!$F$31*12,Financiamiento!$E84))</f>
        <v>0</v>
      </c>
      <c r="BE54" s="338">
        <f>-IF(Financiamiento!$F$31*12+$A53&lt;=pagoint!BE$11,0,PMT(Financiamiento!$F$27/12,Financiamiento!$F$31*12,Financiamiento!$E84))</f>
        <v>0</v>
      </c>
      <c r="BF54" s="338">
        <f>-IF(Financiamiento!$F$31*12+$A53&lt;=pagoint!BF$11,0,PMT(Financiamiento!$F$27/12,Financiamiento!$F$31*12,Financiamiento!$E84))</f>
        <v>0</v>
      </c>
      <c r="BG54" s="338">
        <f>-IF(Financiamiento!$F$31*12+$A53&lt;=pagoint!BG$11,0,PMT(Financiamiento!$F$27/12,Financiamiento!$F$31*12,Financiamiento!$E84))</f>
        <v>0</v>
      </c>
      <c r="BH54" s="338">
        <f>-IF(Financiamiento!$F$31*12+$A53&lt;=pagoint!BH$11,0,PMT(Financiamiento!$F$27/12,Financiamiento!$F$31*12,Financiamiento!$E84))</f>
        <v>0</v>
      </c>
      <c r="BI54" s="338">
        <f>-IF(Financiamiento!$F$31*12+$A53&lt;=pagoint!BI$11,0,PMT(Financiamiento!$F$27/12,Financiamiento!$F$31*12,Financiamiento!$E84))</f>
        <v>0</v>
      </c>
      <c r="BJ54" s="338">
        <f>-IF(Financiamiento!$F$31*12+$A53&lt;=pagoint!BJ$11,0,PMT(Financiamiento!$F$27/12,Financiamiento!$F$31*12,Financiamiento!$E84))</f>
        <v>0</v>
      </c>
    </row>
    <row r="55" spans="1:62">
      <c r="A55" s="338">
        <v>43</v>
      </c>
      <c r="B55" s="337" t="s">
        <v>322</v>
      </c>
      <c r="AS55" s="338">
        <f>-IF(Financiamiento!$F$31*12+$A54&lt;=pagoint!AS$11,0,PMT(Financiamiento!$F$27/12,Financiamiento!$F$31*12,Financiamiento!$E85))</f>
        <v>0</v>
      </c>
      <c r="AT55" s="338">
        <f>-IF(Financiamiento!$F$31*12+$A54&lt;=pagoint!AT$11,0,PMT(Financiamiento!$F$27/12,Financiamiento!$F$31*12,Financiamiento!$E85))</f>
        <v>0</v>
      </c>
      <c r="AU55" s="338">
        <f>-IF(Financiamiento!$F$31*12+$A54&lt;=pagoint!AU$11,0,PMT(Financiamiento!$F$27/12,Financiamiento!$F$31*12,Financiamiento!$E85))</f>
        <v>0</v>
      </c>
      <c r="AV55" s="338">
        <f>-IF(Financiamiento!$F$31*12+$A54&lt;=pagoint!AV$11,0,PMT(Financiamiento!$F$27/12,Financiamiento!$F$31*12,Financiamiento!$E85))</f>
        <v>0</v>
      </c>
      <c r="AW55" s="338">
        <f>-IF(Financiamiento!$F$31*12+$A54&lt;=pagoint!AW$11,0,PMT(Financiamiento!$F$27/12,Financiamiento!$F$31*12,Financiamiento!$E85))</f>
        <v>0</v>
      </c>
      <c r="AX55" s="338">
        <f>-IF(Financiamiento!$F$31*12+$A54&lt;=pagoint!AX$11,0,PMT(Financiamiento!$F$27/12,Financiamiento!$F$31*12,Financiamiento!$E85))</f>
        <v>0</v>
      </c>
      <c r="AY55" s="338">
        <f>-IF(Financiamiento!$F$31*12+$A54&lt;=pagoint!AY$11,0,PMT(Financiamiento!$F$27/12,Financiamiento!$F$31*12,Financiamiento!$E85))</f>
        <v>0</v>
      </c>
      <c r="AZ55" s="338">
        <f>-IF(Financiamiento!$F$31*12+$A54&lt;=pagoint!AZ$11,0,PMT(Financiamiento!$F$27/12,Financiamiento!$F$31*12,Financiamiento!$E85))</f>
        <v>0</v>
      </c>
      <c r="BA55" s="338">
        <f>-IF(Financiamiento!$F$31*12+$A54&lt;=pagoint!BA$11,0,PMT(Financiamiento!$F$27/12,Financiamiento!$F$31*12,Financiamiento!$E85))</f>
        <v>0</v>
      </c>
      <c r="BB55" s="338">
        <f>-IF(Financiamiento!$F$31*12+$A54&lt;=pagoint!BB$11,0,PMT(Financiamiento!$F$27/12,Financiamiento!$F$31*12,Financiamiento!$E85))</f>
        <v>0</v>
      </c>
      <c r="BC55" s="338">
        <f>-IF(Financiamiento!$F$31*12+$A54&lt;=pagoint!BC$11,0,PMT(Financiamiento!$F$27/12,Financiamiento!$F$31*12,Financiamiento!$E85))</f>
        <v>0</v>
      </c>
      <c r="BD55" s="338">
        <f>-IF(Financiamiento!$F$31*12+$A54&lt;=pagoint!BD$11,0,PMT(Financiamiento!$F$27/12,Financiamiento!$F$31*12,Financiamiento!$E85))</f>
        <v>0</v>
      </c>
      <c r="BE55" s="338">
        <f>-IF(Financiamiento!$F$31*12+$A54&lt;=pagoint!BE$11,0,PMT(Financiamiento!$F$27/12,Financiamiento!$F$31*12,Financiamiento!$E85))</f>
        <v>0</v>
      </c>
      <c r="BF55" s="338">
        <f>-IF(Financiamiento!$F$31*12+$A54&lt;=pagoint!BF$11,0,PMT(Financiamiento!$F$27/12,Financiamiento!$F$31*12,Financiamiento!$E85))</f>
        <v>0</v>
      </c>
      <c r="BG55" s="338">
        <f>-IF(Financiamiento!$F$31*12+$A54&lt;=pagoint!BG$11,0,PMT(Financiamiento!$F$27/12,Financiamiento!$F$31*12,Financiamiento!$E85))</f>
        <v>0</v>
      </c>
      <c r="BH55" s="338">
        <f>-IF(Financiamiento!$F$31*12+$A54&lt;=pagoint!BH$11,0,PMT(Financiamiento!$F$27/12,Financiamiento!$F$31*12,Financiamiento!$E85))</f>
        <v>0</v>
      </c>
      <c r="BI55" s="338">
        <f>-IF(Financiamiento!$F$31*12+$A54&lt;=pagoint!BI$11,0,PMT(Financiamiento!$F$27/12,Financiamiento!$F$31*12,Financiamiento!$E85))</f>
        <v>0</v>
      </c>
      <c r="BJ55" s="338">
        <f>-IF(Financiamiento!$F$31*12+$A54&lt;=pagoint!BJ$11,0,PMT(Financiamiento!$F$27/12,Financiamiento!$F$31*12,Financiamiento!$E85))</f>
        <v>0</v>
      </c>
    </row>
    <row r="56" spans="1:62">
      <c r="A56" s="338">
        <v>44</v>
      </c>
      <c r="B56" s="337" t="s">
        <v>323</v>
      </c>
      <c r="AT56" s="338">
        <f>-IF(Financiamiento!$F$31*12+$A55&lt;=pagoint!AT$11,0,PMT(Financiamiento!$F$27/12,Financiamiento!$F$31*12,Financiamiento!$E86))</f>
        <v>0</v>
      </c>
      <c r="AU56" s="338">
        <f>-IF(Financiamiento!$F$31*12+$A55&lt;=pagoint!AU$11,0,PMT(Financiamiento!$F$27/12,Financiamiento!$F$31*12,Financiamiento!$E86))</f>
        <v>0</v>
      </c>
      <c r="AV56" s="338">
        <f>-IF(Financiamiento!$F$31*12+$A55&lt;=pagoint!AV$11,0,PMT(Financiamiento!$F$27/12,Financiamiento!$F$31*12,Financiamiento!$E86))</f>
        <v>0</v>
      </c>
      <c r="AW56" s="338">
        <f>-IF(Financiamiento!$F$31*12+$A55&lt;=pagoint!AW$11,0,PMT(Financiamiento!$F$27/12,Financiamiento!$F$31*12,Financiamiento!$E86))</f>
        <v>0</v>
      </c>
      <c r="AX56" s="338">
        <f>-IF(Financiamiento!$F$31*12+$A55&lt;=pagoint!AX$11,0,PMT(Financiamiento!$F$27/12,Financiamiento!$F$31*12,Financiamiento!$E86))</f>
        <v>0</v>
      </c>
      <c r="AY56" s="338">
        <f>-IF(Financiamiento!$F$31*12+$A55&lt;=pagoint!AY$11,0,PMT(Financiamiento!$F$27/12,Financiamiento!$F$31*12,Financiamiento!$E86))</f>
        <v>0</v>
      </c>
      <c r="AZ56" s="338">
        <f>-IF(Financiamiento!$F$31*12+$A55&lt;=pagoint!AZ$11,0,PMT(Financiamiento!$F$27/12,Financiamiento!$F$31*12,Financiamiento!$E86))</f>
        <v>0</v>
      </c>
      <c r="BA56" s="338">
        <f>-IF(Financiamiento!$F$31*12+$A55&lt;=pagoint!BA$11,0,PMT(Financiamiento!$F$27/12,Financiamiento!$F$31*12,Financiamiento!$E86))</f>
        <v>0</v>
      </c>
      <c r="BB56" s="338">
        <f>-IF(Financiamiento!$F$31*12+$A55&lt;=pagoint!BB$11,0,PMT(Financiamiento!$F$27/12,Financiamiento!$F$31*12,Financiamiento!$E86))</f>
        <v>0</v>
      </c>
      <c r="BC56" s="338">
        <f>-IF(Financiamiento!$F$31*12+$A55&lt;=pagoint!BC$11,0,PMT(Financiamiento!$F$27/12,Financiamiento!$F$31*12,Financiamiento!$E86))</f>
        <v>0</v>
      </c>
      <c r="BD56" s="338">
        <f>-IF(Financiamiento!$F$31*12+$A55&lt;=pagoint!BD$11,0,PMT(Financiamiento!$F$27/12,Financiamiento!$F$31*12,Financiamiento!$E86))</f>
        <v>0</v>
      </c>
      <c r="BE56" s="338">
        <f>-IF(Financiamiento!$F$31*12+$A55&lt;=pagoint!BE$11,0,PMT(Financiamiento!$F$27/12,Financiamiento!$F$31*12,Financiamiento!$E86))</f>
        <v>0</v>
      </c>
      <c r="BF56" s="338">
        <f>-IF(Financiamiento!$F$31*12+$A55&lt;=pagoint!BF$11,0,PMT(Financiamiento!$F$27/12,Financiamiento!$F$31*12,Financiamiento!$E86))</f>
        <v>0</v>
      </c>
      <c r="BG56" s="338">
        <f>-IF(Financiamiento!$F$31*12+$A55&lt;=pagoint!BG$11,0,PMT(Financiamiento!$F$27/12,Financiamiento!$F$31*12,Financiamiento!$E86))</f>
        <v>0</v>
      </c>
      <c r="BH56" s="338">
        <f>-IF(Financiamiento!$F$31*12+$A55&lt;=pagoint!BH$11,0,PMT(Financiamiento!$F$27/12,Financiamiento!$F$31*12,Financiamiento!$E86))</f>
        <v>0</v>
      </c>
      <c r="BI56" s="338">
        <f>-IF(Financiamiento!$F$31*12+$A55&lt;=pagoint!BI$11,0,PMT(Financiamiento!$F$27/12,Financiamiento!$F$31*12,Financiamiento!$E86))</f>
        <v>0</v>
      </c>
      <c r="BJ56" s="338">
        <f>-IF(Financiamiento!$F$31*12+$A55&lt;=pagoint!BJ$11,0,PMT(Financiamiento!$F$27/12,Financiamiento!$F$31*12,Financiamiento!$E86))</f>
        <v>0</v>
      </c>
    </row>
    <row r="57" spans="1:62">
      <c r="A57" s="338">
        <v>45</v>
      </c>
      <c r="B57" s="337" t="s">
        <v>324</v>
      </c>
      <c r="AU57" s="338">
        <f>-IF(Financiamiento!$F$31*12+$A56&lt;=pagoint!AU$11,0,PMT(Financiamiento!$F$27/12,Financiamiento!$F$31*12,Financiamiento!$E87))</f>
        <v>0</v>
      </c>
      <c r="AV57" s="338">
        <f>-IF(Financiamiento!$F$31*12+$A56&lt;=pagoint!AV$11,0,PMT(Financiamiento!$F$27/12,Financiamiento!$F$31*12,Financiamiento!$E87))</f>
        <v>0</v>
      </c>
      <c r="AW57" s="338">
        <f>-IF(Financiamiento!$F$31*12+$A56&lt;=pagoint!AW$11,0,PMT(Financiamiento!$F$27/12,Financiamiento!$F$31*12,Financiamiento!$E87))</f>
        <v>0</v>
      </c>
      <c r="AX57" s="338">
        <f>-IF(Financiamiento!$F$31*12+$A56&lt;=pagoint!AX$11,0,PMT(Financiamiento!$F$27/12,Financiamiento!$F$31*12,Financiamiento!$E87))</f>
        <v>0</v>
      </c>
      <c r="AY57" s="338">
        <f>-IF(Financiamiento!$F$31*12+$A56&lt;=pagoint!AY$11,0,PMT(Financiamiento!$F$27/12,Financiamiento!$F$31*12,Financiamiento!$E87))</f>
        <v>0</v>
      </c>
      <c r="AZ57" s="338">
        <f>-IF(Financiamiento!$F$31*12+$A56&lt;=pagoint!AZ$11,0,PMT(Financiamiento!$F$27/12,Financiamiento!$F$31*12,Financiamiento!$E87))</f>
        <v>0</v>
      </c>
      <c r="BA57" s="338">
        <f>-IF(Financiamiento!$F$31*12+$A56&lt;=pagoint!BA$11,0,PMT(Financiamiento!$F$27/12,Financiamiento!$F$31*12,Financiamiento!$E87))</f>
        <v>0</v>
      </c>
      <c r="BB57" s="338">
        <f>-IF(Financiamiento!$F$31*12+$A56&lt;=pagoint!BB$11,0,PMT(Financiamiento!$F$27/12,Financiamiento!$F$31*12,Financiamiento!$E87))</f>
        <v>0</v>
      </c>
      <c r="BC57" s="338">
        <f>-IF(Financiamiento!$F$31*12+$A56&lt;=pagoint!BC$11,0,PMT(Financiamiento!$F$27/12,Financiamiento!$F$31*12,Financiamiento!$E87))</f>
        <v>0</v>
      </c>
      <c r="BD57" s="338">
        <f>-IF(Financiamiento!$F$31*12+$A56&lt;=pagoint!BD$11,0,PMT(Financiamiento!$F$27/12,Financiamiento!$F$31*12,Financiamiento!$E87))</f>
        <v>0</v>
      </c>
      <c r="BE57" s="338">
        <f>-IF(Financiamiento!$F$31*12+$A56&lt;=pagoint!BE$11,0,PMT(Financiamiento!$F$27/12,Financiamiento!$F$31*12,Financiamiento!$E87))</f>
        <v>0</v>
      </c>
      <c r="BF57" s="338">
        <f>-IF(Financiamiento!$F$31*12+$A56&lt;=pagoint!BF$11,0,PMT(Financiamiento!$F$27/12,Financiamiento!$F$31*12,Financiamiento!$E87))</f>
        <v>0</v>
      </c>
      <c r="BG57" s="338">
        <f>-IF(Financiamiento!$F$31*12+$A56&lt;=pagoint!BG$11,0,PMT(Financiamiento!$F$27/12,Financiamiento!$F$31*12,Financiamiento!$E87))</f>
        <v>0</v>
      </c>
      <c r="BH57" s="338">
        <f>-IF(Financiamiento!$F$31*12+$A56&lt;=pagoint!BH$11,0,PMT(Financiamiento!$F$27/12,Financiamiento!$F$31*12,Financiamiento!$E87))</f>
        <v>0</v>
      </c>
      <c r="BI57" s="338">
        <f>-IF(Financiamiento!$F$31*12+$A56&lt;=pagoint!BI$11,0,PMT(Financiamiento!$F$27/12,Financiamiento!$F$31*12,Financiamiento!$E87))</f>
        <v>0</v>
      </c>
      <c r="BJ57" s="338">
        <f>-IF(Financiamiento!$F$31*12+$A56&lt;=pagoint!BJ$11,0,PMT(Financiamiento!$F$27/12,Financiamiento!$F$31*12,Financiamiento!$E87))</f>
        <v>0</v>
      </c>
    </row>
    <row r="58" spans="1:62">
      <c r="A58" s="338">
        <v>46</v>
      </c>
      <c r="B58" s="337" t="s">
        <v>325</v>
      </c>
      <c r="AV58" s="338">
        <f>-IF(Financiamiento!$F$31*12+$A57&lt;=pagoint!AV$11,0,PMT(Financiamiento!$F$27/12,Financiamiento!$F$31*12,Financiamiento!$E88))</f>
        <v>0</v>
      </c>
      <c r="AW58" s="338">
        <f>-IF(Financiamiento!$F$31*12+$A57&lt;=pagoint!AW$11,0,PMT(Financiamiento!$F$27/12,Financiamiento!$F$31*12,Financiamiento!$E88))</f>
        <v>0</v>
      </c>
      <c r="AX58" s="338">
        <f>-IF(Financiamiento!$F$31*12+$A57&lt;=pagoint!AX$11,0,PMT(Financiamiento!$F$27/12,Financiamiento!$F$31*12,Financiamiento!$E88))</f>
        <v>0</v>
      </c>
      <c r="AY58" s="338">
        <f>-IF(Financiamiento!$F$31*12+$A57&lt;=pagoint!AY$11,0,PMT(Financiamiento!$F$27/12,Financiamiento!$F$31*12,Financiamiento!$E88))</f>
        <v>0</v>
      </c>
      <c r="AZ58" s="338">
        <f>-IF(Financiamiento!$F$31*12+$A57&lt;=pagoint!AZ$11,0,PMT(Financiamiento!$F$27/12,Financiamiento!$F$31*12,Financiamiento!$E88))</f>
        <v>0</v>
      </c>
      <c r="BA58" s="338">
        <f>-IF(Financiamiento!$F$31*12+$A57&lt;=pagoint!BA$11,0,PMT(Financiamiento!$F$27/12,Financiamiento!$F$31*12,Financiamiento!$E88))</f>
        <v>0</v>
      </c>
      <c r="BB58" s="338">
        <f>-IF(Financiamiento!$F$31*12+$A57&lt;=pagoint!BB$11,0,PMT(Financiamiento!$F$27/12,Financiamiento!$F$31*12,Financiamiento!$E88))</f>
        <v>0</v>
      </c>
      <c r="BC58" s="338">
        <f>-IF(Financiamiento!$F$31*12+$A57&lt;=pagoint!BC$11,0,PMT(Financiamiento!$F$27/12,Financiamiento!$F$31*12,Financiamiento!$E88))</f>
        <v>0</v>
      </c>
      <c r="BD58" s="338">
        <f>-IF(Financiamiento!$F$31*12+$A57&lt;=pagoint!BD$11,0,PMT(Financiamiento!$F$27/12,Financiamiento!$F$31*12,Financiamiento!$E88))</f>
        <v>0</v>
      </c>
      <c r="BE58" s="338">
        <f>-IF(Financiamiento!$F$31*12+$A57&lt;=pagoint!BE$11,0,PMT(Financiamiento!$F$27/12,Financiamiento!$F$31*12,Financiamiento!$E88))</f>
        <v>0</v>
      </c>
      <c r="BF58" s="338">
        <f>-IF(Financiamiento!$F$31*12+$A57&lt;=pagoint!BF$11,0,PMT(Financiamiento!$F$27/12,Financiamiento!$F$31*12,Financiamiento!$E88))</f>
        <v>0</v>
      </c>
      <c r="BG58" s="338">
        <f>-IF(Financiamiento!$F$31*12+$A57&lt;=pagoint!BG$11,0,PMT(Financiamiento!$F$27/12,Financiamiento!$F$31*12,Financiamiento!$E88))</f>
        <v>0</v>
      </c>
      <c r="BH58" s="338">
        <f>-IF(Financiamiento!$F$31*12+$A57&lt;=pagoint!BH$11,0,PMT(Financiamiento!$F$27/12,Financiamiento!$F$31*12,Financiamiento!$E88))</f>
        <v>0</v>
      </c>
      <c r="BI58" s="338">
        <f>-IF(Financiamiento!$F$31*12+$A57&lt;=pagoint!BI$11,0,PMT(Financiamiento!$F$27/12,Financiamiento!$F$31*12,Financiamiento!$E88))</f>
        <v>0</v>
      </c>
      <c r="BJ58" s="338">
        <f>-IF(Financiamiento!$F$31*12+$A57&lt;=pagoint!BJ$11,0,PMT(Financiamiento!$F$27/12,Financiamiento!$F$31*12,Financiamiento!$E88))</f>
        <v>0</v>
      </c>
    </row>
    <row r="59" spans="1:62">
      <c r="A59" s="338">
        <v>47</v>
      </c>
      <c r="B59" s="337" t="s">
        <v>326</v>
      </c>
      <c r="AW59" s="338">
        <f>-IF(Financiamiento!$F$31*12+$A58&lt;=pagoint!AW$11,0,PMT(Financiamiento!$F$27/12,Financiamiento!$F$31*12,Financiamiento!$E89))</f>
        <v>0</v>
      </c>
      <c r="AX59" s="338">
        <f>-IF(Financiamiento!$F$31*12+$A58&lt;=pagoint!AX$11,0,PMT(Financiamiento!$F$27/12,Financiamiento!$F$31*12,Financiamiento!$E89))</f>
        <v>0</v>
      </c>
      <c r="AY59" s="338">
        <f>-IF(Financiamiento!$F$31*12+$A58&lt;=pagoint!AY$11,0,PMT(Financiamiento!$F$27/12,Financiamiento!$F$31*12,Financiamiento!$E89))</f>
        <v>0</v>
      </c>
      <c r="AZ59" s="338">
        <f>-IF(Financiamiento!$F$31*12+$A58&lt;=pagoint!AZ$11,0,PMT(Financiamiento!$F$27/12,Financiamiento!$F$31*12,Financiamiento!$E89))</f>
        <v>0</v>
      </c>
      <c r="BA59" s="338">
        <f>-IF(Financiamiento!$F$31*12+$A58&lt;=pagoint!BA$11,0,PMT(Financiamiento!$F$27/12,Financiamiento!$F$31*12,Financiamiento!$E89))</f>
        <v>0</v>
      </c>
      <c r="BB59" s="338">
        <f>-IF(Financiamiento!$F$31*12+$A58&lt;=pagoint!BB$11,0,PMT(Financiamiento!$F$27/12,Financiamiento!$F$31*12,Financiamiento!$E89))</f>
        <v>0</v>
      </c>
      <c r="BC59" s="338">
        <f>-IF(Financiamiento!$F$31*12+$A58&lt;=pagoint!BC$11,0,PMT(Financiamiento!$F$27/12,Financiamiento!$F$31*12,Financiamiento!$E89))</f>
        <v>0</v>
      </c>
      <c r="BD59" s="338">
        <f>-IF(Financiamiento!$F$31*12+$A58&lt;=pagoint!BD$11,0,PMT(Financiamiento!$F$27/12,Financiamiento!$F$31*12,Financiamiento!$E89))</f>
        <v>0</v>
      </c>
      <c r="BE59" s="338">
        <f>-IF(Financiamiento!$F$31*12+$A58&lt;=pagoint!BE$11,0,PMT(Financiamiento!$F$27/12,Financiamiento!$F$31*12,Financiamiento!$E89))</f>
        <v>0</v>
      </c>
      <c r="BF59" s="338">
        <f>-IF(Financiamiento!$F$31*12+$A58&lt;=pagoint!BF$11,0,PMT(Financiamiento!$F$27/12,Financiamiento!$F$31*12,Financiamiento!$E89))</f>
        <v>0</v>
      </c>
      <c r="BG59" s="338">
        <f>-IF(Financiamiento!$F$31*12+$A58&lt;=pagoint!BG$11,0,PMT(Financiamiento!$F$27/12,Financiamiento!$F$31*12,Financiamiento!$E89))</f>
        <v>0</v>
      </c>
      <c r="BH59" s="338">
        <f>-IF(Financiamiento!$F$31*12+$A58&lt;=pagoint!BH$11,0,PMT(Financiamiento!$F$27/12,Financiamiento!$F$31*12,Financiamiento!$E89))</f>
        <v>0</v>
      </c>
      <c r="BI59" s="338">
        <f>-IF(Financiamiento!$F$31*12+$A58&lt;=pagoint!BI$11,0,PMT(Financiamiento!$F$27/12,Financiamiento!$F$31*12,Financiamiento!$E89))</f>
        <v>0</v>
      </c>
      <c r="BJ59" s="338">
        <f>-IF(Financiamiento!$F$31*12+$A58&lt;=pagoint!BJ$11,0,PMT(Financiamiento!$F$27/12,Financiamiento!$F$31*12,Financiamiento!$E89))</f>
        <v>0</v>
      </c>
    </row>
    <row r="60" spans="1:62">
      <c r="A60" s="338">
        <v>48</v>
      </c>
      <c r="B60" s="337" t="s">
        <v>327</v>
      </c>
      <c r="AX60" s="338">
        <f>-IF(Financiamiento!$F$31*12+$A59&lt;=pagoint!AX$11,0,PMT(Financiamiento!$F$27/12,Financiamiento!$F$31*12,Financiamiento!$E90))</f>
        <v>0</v>
      </c>
      <c r="AY60" s="338">
        <f>-IF(Financiamiento!$F$31*12+$A59&lt;=pagoint!AY$11,0,PMT(Financiamiento!$F$27/12,Financiamiento!$F$31*12,Financiamiento!$E90))</f>
        <v>0</v>
      </c>
      <c r="AZ60" s="338">
        <f>-IF(Financiamiento!$F$31*12+$A59&lt;=pagoint!AZ$11,0,PMT(Financiamiento!$F$27/12,Financiamiento!$F$31*12,Financiamiento!$E90))</f>
        <v>0</v>
      </c>
      <c r="BA60" s="338">
        <f>-IF(Financiamiento!$F$31*12+$A59&lt;=pagoint!BA$11,0,PMT(Financiamiento!$F$27/12,Financiamiento!$F$31*12,Financiamiento!$E90))</f>
        <v>0</v>
      </c>
      <c r="BB60" s="338">
        <f>-IF(Financiamiento!$F$31*12+$A59&lt;=pagoint!BB$11,0,PMT(Financiamiento!$F$27/12,Financiamiento!$F$31*12,Financiamiento!$E90))</f>
        <v>0</v>
      </c>
      <c r="BC60" s="338">
        <f>-IF(Financiamiento!$F$31*12+$A59&lt;=pagoint!BC$11,0,PMT(Financiamiento!$F$27/12,Financiamiento!$F$31*12,Financiamiento!$E90))</f>
        <v>0</v>
      </c>
      <c r="BD60" s="338">
        <f>-IF(Financiamiento!$F$31*12+$A59&lt;=pagoint!BD$11,0,PMT(Financiamiento!$F$27/12,Financiamiento!$F$31*12,Financiamiento!$E90))</f>
        <v>0</v>
      </c>
      <c r="BE60" s="338">
        <f>-IF(Financiamiento!$F$31*12+$A59&lt;=pagoint!BE$11,0,PMT(Financiamiento!$F$27/12,Financiamiento!$F$31*12,Financiamiento!$E90))</f>
        <v>0</v>
      </c>
      <c r="BF60" s="338">
        <f>-IF(Financiamiento!$F$31*12+$A59&lt;=pagoint!BF$11,0,PMT(Financiamiento!$F$27/12,Financiamiento!$F$31*12,Financiamiento!$E90))</f>
        <v>0</v>
      </c>
      <c r="BG60" s="338">
        <f>-IF(Financiamiento!$F$31*12+$A59&lt;=pagoint!BG$11,0,PMT(Financiamiento!$F$27/12,Financiamiento!$F$31*12,Financiamiento!$E90))</f>
        <v>0</v>
      </c>
      <c r="BH60" s="338">
        <f>-IF(Financiamiento!$F$31*12+$A59&lt;=pagoint!BH$11,0,PMT(Financiamiento!$F$27/12,Financiamiento!$F$31*12,Financiamiento!$E90))</f>
        <v>0</v>
      </c>
      <c r="BI60" s="338">
        <f>-IF(Financiamiento!$F$31*12+$A59&lt;=pagoint!BI$11,0,PMT(Financiamiento!$F$27/12,Financiamiento!$F$31*12,Financiamiento!$E90))</f>
        <v>0</v>
      </c>
      <c r="BJ60" s="338">
        <f>-IF(Financiamiento!$F$31*12+$A59&lt;=pagoint!BJ$11,0,PMT(Financiamiento!$F$27/12,Financiamiento!$F$31*12,Financiamiento!$E90))</f>
        <v>0</v>
      </c>
    </row>
    <row r="61" spans="1:62">
      <c r="A61" s="338">
        <v>49</v>
      </c>
      <c r="B61" s="337" t="s">
        <v>328</v>
      </c>
      <c r="AY61" s="338">
        <f>-IF(Financiamiento!$F$31*12+$A60&lt;=pagoint!AY$11,0,PMT(Financiamiento!$F$27/12,Financiamiento!$F$31*12,Financiamiento!$E91))</f>
        <v>0</v>
      </c>
      <c r="AZ61" s="338">
        <f>-IF(Financiamiento!$F$31*12+$A60&lt;=pagoint!AZ$11,0,PMT(Financiamiento!$F$27/12,Financiamiento!$F$31*12,Financiamiento!$E91))</f>
        <v>0</v>
      </c>
      <c r="BA61" s="338">
        <f>-IF(Financiamiento!$F$31*12+$A60&lt;=pagoint!BA$11,0,PMT(Financiamiento!$F$27/12,Financiamiento!$F$31*12,Financiamiento!$E91))</f>
        <v>0</v>
      </c>
      <c r="BB61" s="338">
        <f>-IF(Financiamiento!$F$31*12+$A60&lt;=pagoint!BB$11,0,PMT(Financiamiento!$F$27/12,Financiamiento!$F$31*12,Financiamiento!$E91))</f>
        <v>0</v>
      </c>
      <c r="BC61" s="338">
        <f>-IF(Financiamiento!$F$31*12+$A60&lt;=pagoint!BC$11,0,PMT(Financiamiento!$F$27/12,Financiamiento!$F$31*12,Financiamiento!$E91))</f>
        <v>0</v>
      </c>
      <c r="BD61" s="338">
        <f>-IF(Financiamiento!$F$31*12+$A60&lt;=pagoint!BD$11,0,PMT(Financiamiento!$F$27/12,Financiamiento!$F$31*12,Financiamiento!$E91))</f>
        <v>0</v>
      </c>
      <c r="BE61" s="338">
        <f>-IF(Financiamiento!$F$31*12+$A60&lt;=pagoint!BE$11,0,PMT(Financiamiento!$F$27/12,Financiamiento!$F$31*12,Financiamiento!$E91))</f>
        <v>0</v>
      </c>
      <c r="BF61" s="338">
        <f>-IF(Financiamiento!$F$31*12+$A60&lt;=pagoint!BF$11,0,PMT(Financiamiento!$F$27/12,Financiamiento!$F$31*12,Financiamiento!$E91))</f>
        <v>0</v>
      </c>
      <c r="BG61" s="338">
        <f>-IF(Financiamiento!$F$31*12+$A60&lt;=pagoint!BG$11,0,PMT(Financiamiento!$F$27/12,Financiamiento!$F$31*12,Financiamiento!$E91))</f>
        <v>0</v>
      </c>
      <c r="BH61" s="338">
        <f>-IF(Financiamiento!$F$31*12+$A60&lt;=pagoint!BH$11,0,PMT(Financiamiento!$F$27/12,Financiamiento!$F$31*12,Financiamiento!$E91))</f>
        <v>0</v>
      </c>
      <c r="BI61" s="338">
        <f>-IF(Financiamiento!$F$31*12+$A60&lt;=pagoint!BI$11,0,PMT(Financiamiento!$F$27/12,Financiamiento!$F$31*12,Financiamiento!$E91))</f>
        <v>0</v>
      </c>
      <c r="BJ61" s="338">
        <f>-IF(Financiamiento!$F$31*12+$A60&lt;=pagoint!BJ$11,0,PMT(Financiamiento!$F$27/12,Financiamiento!$F$31*12,Financiamiento!$E91))</f>
        <v>0</v>
      </c>
    </row>
    <row r="62" spans="1:62">
      <c r="A62" s="338">
        <v>50</v>
      </c>
      <c r="B62" s="337" t="s">
        <v>329</v>
      </c>
      <c r="AZ62" s="338">
        <f>-IF(Financiamiento!$F$31*12+$A61&lt;=pagoint!AZ$11,0,PMT(Financiamiento!$F$27/12,Financiamiento!$F$31*12,Financiamiento!$E92))</f>
        <v>0</v>
      </c>
      <c r="BA62" s="338">
        <f>-IF(Financiamiento!$F$31*12+$A61&lt;=pagoint!BA$11,0,PMT(Financiamiento!$F$27/12,Financiamiento!$F$31*12,Financiamiento!$E92))</f>
        <v>0</v>
      </c>
      <c r="BB62" s="338">
        <f>-IF(Financiamiento!$F$31*12+$A61&lt;=pagoint!BB$11,0,PMT(Financiamiento!$F$27/12,Financiamiento!$F$31*12,Financiamiento!$E92))</f>
        <v>0</v>
      </c>
      <c r="BC62" s="338">
        <f>-IF(Financiamiento!$F$31*12+$A61&lt;=pagoint!BC$11,0,PMT(Financiamiento!$F$27/12,Financiamiento!$F$31*12,Financiamiento!$E92))</f>
        <v>0</v>
      </c>
      <c r="BD62" s="338">
        <f>-IF(Financiamiento!$F$31*12+$A61&lt;=pagoint!BD$11,0,PMT(Financiamiento!$F$27/12,Financiamiento!$F$31*12,Financiamiento!$E92))</f>
        <v>0</v>
      </c>
      <c r="BE62" s="338">
        <f>-IF(Financiamiento!$F$31*12+$A61&lt;=pagoint!BE$11,0,PMT(Financiamiento!$F$27/12,Financiamiento!$F$31*12,Financiamiento!$E92))</f>
        <v>0</v>
      </c>
      <c r="BF62" s="338">
        <f>-IF(Financiamiento!$F$31*12+$A61&lt;=pagoint!BF$11,0,PMT(Financiamiento!$F$27/12,Financiamiento!$F$31*12,Financiamiento!$E92))</f>
        <v>0</v>
      </c>
      <c r="BG62" s="338">
        <f>-IF(Financiamiento!$F$31*12+$A61&lt;=pagoint!BG$11,0,PMT(Financiamiento!$F$27/12,Financiamiento!$F$31*12,Financiamiento!$E92))</f>
        <v>0</v>
      </c>
      <c r="BH62" s="338">
        <f>-IF(Financiamiento!$F$31*12+$A61&lt;=pagoint!BH$11,0,PMT(Financiamiento!$F$27/12,Financiamiento!$F$31*12,Financiamiento!$E92))</f>
        <v>0</v>
      </c>
      <c r="BI62" s="338">
        <f>-IF(Financiamiento!$F$31*12+$A61&lt;=pagoint!BI$11,0,PMT(Financiamiento!$F$27/12,Financiamiento!$F$31*12,Financiamiento!$E92))</f>
        <v>0</v>
      </c>
      <c r="BJ62" s="338">
        <f>-IF(Financiamiento!$F$31*12+$A61&lt;=pagoint!BJ$11,0,PMT(Financiamiento!$F$27/12,Financiamiento!$F$31*12,Financiamiento!$E92))</f>
        <v>0</v>
      </c>
    </row>
    <row r="63" spans="1:62">
      <c r="A63" s="338">
        <v>51</v>
      </c>
      <c r="B63" s="337" t="s">
        <v>330</v>
      </c>
      <c r="BA63" s="338">
        <f>-IF(Financiamiento!$F$31*12+$A62&lt;=pagoint!BA$11,0,PMT(Financiamiento!$F$27/12,Financiamiento!$F$31*12,Financiamiento!$E93))</f>
        <v>0</v>
      </c>
      <c r="BB63" s="338">
        <f>-IF(Financiamiento!$F$31*12+$A62&lt;=pagoint!BB$11,0,PMT(Financiamiento!$F$27/12,Financiamiento!$F$31*12,Financiamiento!$E93))</f>
        <v>0</v>
      </c>
      <c r="BC63" s="338">
        <f>-IF(Financiamiento!$F$31*12+$A62&lt;=pagoint!BC$11,0,PMT(Financiamiento!$F$27/12,Financiamiento!$F$31*12,Financiamiento!$E93))</f>
        <v>0</v>
      </c>
      <c r="BD63" s="338">
        <f>-IF(Financiamiento!$F$31*12+$A62&lt;=pagoint!BD$11,0,PMT(Financiamiento!$F$27/12,Financiamiento!$F$31*12,Financiamiento!$E93))</f>
        <v>0</v>
      </c>
      <c r="BE63" s="338">
        <f>-IF(Financiamiento!$F$31*12+$A62&lt;=pagoint!BE$11,0,PMT(Financiamiento!$F$27/12,Financiamiento!$F$31*12,Financiamiento!$E93))</f>
        <v>0</v>
      </c>
      <c r="BF63" s="338">
        <f>-IF(Financiamiento!$F$31*12+$A62&lt;=pagoint!BF$11,0,PMT(Financiamiento!$F$27/12,Financiamiento!$F$31*12,Financiamiento!$E93))</f>
        <v>0</v>
      </c>
      <c r="BG63" s="338">
        <f>-IF(Financiamiento!$F$31*12+$A62&lt;=pagoint!BG$11,0,PMT(Financiamiento!$F$27/12,Financiamiento!$F$31*12,Financiamiento!$E93))</f>
        <v>0</v>
      </c>
      <c r="BH63" s="338">
        <f>-IF(Financiamiento!$F$31*12+$A62&lt;=pagoint!BH$11,0,PMT(Financiamiento!$F$27/12,Financiamiento!$F$31*12,Financiamiento!$E93))</f>
        <v>0</v>
      </c>
      <c r="BI63" s="338">
        <f>-IF(Financiamiento!$F$31*12+$A62&lt;=pagoint!BI$11,0,PMT(Financiamiento!$F$27/12,Financiamiento!$F$31*12,Financiamiento!$E93))</f>
        <v>0</v>
      </c>
      <c r="BJ63" s="338">
        <f>-IF(Financiamiento!$F$31*12+$A62&lt;=pagoint!BJ$11,0,PMT(Financiamiento!$F$27/12,Financiamiento!$F$31*12,Financiamiento!$E93))</f>
        <v>0</v>
      </c>
    </row>
    <row r="64" spans="1:62">
      <c r="A64" s="338">
        <v>52</v>
      </c>
      <c r="B64" s="337" t="s">
        <v>331</v>
      </c>
      <c r="BB64" s="338">
        <f>-IF(Financiamiento!$F$31*12+$A63&lt;=pagoint!BB$11,0,PMT(Financiamiento!$F$27/12,Financiamiento!$F$31*12,Financiamiento!$E94))</f>
        <v>0</v>
      </c>
      <c r="BC64" s="338">
        <f>-IF(Financiamiento!$F$31*12+$A63&lt;=pagoint!BC$11,0,PMT(Financiamiento!$F$27/12,Financiamiento!$F$31*12,Financiamiento!$E94))</f>
        <v>0</v>
      </c>
      <c r="BD64" s="338">
        <f>-IF(Financiamiento!$F$31*12+$A63&lt;=pagoint!BD$11,0,PMT(Financiamiento!$F$27/12,Financiamiento!$F$31*12,Financiamiento!$E94))</f>
        <v>0</v>
      </c>
      <c r="BE64" s="338">
        <f>-IF(Financiamiento!$F$31*12+$A63&lt;=pagoint!BE$11,0,PMT(Financiamiento!$F$27/12,Financiamiento!$F$31*12,Financiamiento!$E94))</f>
        <v>0</v>
      </c>
      <c r="BF64" s="338">
        <f>-IF(Financiamiento!$F$31*12+$A63&lt;=pagoint!BF$11,0,PMT(Financiamiento!$F$27/12,Financiamiento!$F$31*12,Financiamiento!$E94))</f>
        <v>0</v>
      </c>
      <c r="BG64" s="338">
        <f>-IF(Financiamiento!$F$31*12+$A63&lt;=pagoint!BG$11,0,PMT(Financiamiento!$F$27/12,Financiamiento!$F$31*12,Financiamiento!$E94))</f>
        <v>0</v>
      </c>
      <c r="BH64" s="338">
        <f>-IF(Financiamiento!$F$31*12+$A63&lt;=pagoint!BH$11,0,PMT(Financiamiento!$F$27/12,Financiamiento!$F$31*12,Financiamiento!$E94))</f>
        <v>0</v>
      </c>
      <c r="BI64" s="338">
        <f>-IF(Financiamiento!$F$31*12+$A63&lt;=pagoint!BI$11,0,PMT(Financiamiento!$F$27/12,Financiamiento!$F$31*12,Financiamiento!$E94))</f>
        <v>0</v>
      </c>
      <c r="BJ64" s="338">
        <f>-IF(Financiamiento!$F$31*12+$A63&lt;=pagoint!BJ$11,0,PMT(Financiamiento!$F$27/12,Financiamiento!$F$31*12,Financiamiento!$E94))</f>
        <v>0</v>
      </c>
    </row>
    <row r="65" spans="1:62">
      <c r="A65" s="338">
        <v>53</v>
      </c>
      <c r="B65" s="337" t="s">
        <v>332</v>
      </c>
      <c r="BC65" s="338">
        <f>-IF(Financiamiento!$F$31*12+$A64&lt;=pagoint!BC$11,0,PMT(Financiamiento!$F$27/12,Financiamiento!$F$31*12,Financiamiento!$E95))</f>
        <v>0</v>
      </c>
      <c r="BD65" s="338">
        <f>-IF(Financiamiento!$F$31*12+$A64&lt;=pagoint!BD$11,0,PMT(Financiamiento!$F$27/12,Financiamiento!$F$31*12,Financiamiento!$E95))</f>
        <v>0</v>
      </c>
      <c r="BE65" s="338">
        <f>-IF(Financiamiento!$F$31*12+$A64&lt;=pagoint!BE$11,0,PMT(Financiamiento!$F$27/12,Financiamiento!$F$31*12,Financiamiento!$E95))</f>
        <v>0</v>
      </c>
      <c r="BF65" s="338">
        <f>-IF(Financiamiento!$F$31*12+$A64&lt;=pagoint!BF$11,0,PMT(Financiamiento!$F$27/12,Financiamiento!$F$31*12,Financiamiento!$E95))</f>
        <v>0</v>
      </c>
      <c r="BG65" s="338">
        <f>-IF(Financiamiento!$F$31*12+$A64&lt;=pagoint!BG$11,0,PMT(Financiamiento!$F$27/12,Financiamiento!$F$31*12,Financiamiento!$E95))</f>
        <v>0</v>
      </c>
      <c r="BH65" s="338">
        <f>-IF(Financiamiento!$F$31*12+$A64&lt;=pagoint!BH$11,0,PMT(Financiamiento!$F$27/12,Financiamiento!$F$31*12,Financiamiento!$E95))</f>
        <v>0</v>
      </c>
      <c r="BI65" s="338">
        <f>-IF(Financiamiento!$F$31*12+$A64&lt;=pagoint!BI$11,0,PMT(Financiamiento!$F$27/12,Financiamiento!$F$31*12,Financiamiento!$E95))</f>
        <v>0</v>
      </c>
      <c r="BJ65" s="338">
        <f>-IF(Financiamiento!$F$31*12+$A64&lt;=pagoint!BJ$11,0,PMT(Financiamiento!$F$27/12,Financiamiento!$F$31*12,Financiamiento!$E95))</f>
        <v>0</v>
      </c>
    </row>
    <row r="66" spans="1:62">
      <c r="A66" s="338">
        <v>54</v>
      </c>
      <c r="B66" s="337" t="s">
        <v>333</v>
      </c>
      <c r="BD66" s="338">
        <f>-IF(Financiamiento!$F$31*12+$A65&lt;=pagoint!BD$11,0,PMT(Financiamiento!$F$27/12,Financiamiento!$F$31*12,Financiamiento!$E96))</f>
        <v>0</v>
      </c>
      <c r="BE66" s="338">
        <f>-IF(Financiamiento!$F$31*12+$A65&lt;=pagoint!BE$11,0,PMT(Financiamiento!$F$27/12,Financiamiento!$F$31*12,Financiamiento!$E96))</f>
        <v>0</v>
      </c>
      <c r="BF66" s="338">
        <f>-IF(Financiamiento!$F$31*12+$A65&lt;=pagoint!BF$11,0,PMT(Financiamiento!$F$27/12,Financiamiento!$F$31*12,Financiamiento!$E96))</f>
        <v>0</v>
      </c>
      <c r="BG66" s="338">
        <f>-IF(Financiamiento!$F$31*12+$A65&lt;=pagoint!BG$11,0,PMT(Financiamiento!$F$27/12,Financiamiento!$F$31*12,Financiamiento!$E96))</f>
        <v>0</v>
      </c>
      <c r="BH66" s="338">
        <f>-IF(Financiamiento!$F$31*12+$A65&lt;=pagoint!BH$11,0,PMT(Financiamiento!$F$27/12,Financiamiento!$F$31*12,Financiamiento!$E96))</f>
        <v>0</v>
      </c>
      <c r="BI66" s="338">
        <f>-IF(Financiamiento!$F$31*12+$A65&lt;=pagoint!BI$11,0,PMT(Financiamiento!$F$27/12,Financiamiento!$F$31*12,Financiamiento!$E96))</f>
        <v>0</v>
      </c>
      <c r="BJ66" s="338">
        <f>-IF(Financiamiento!$F$31*12+$A65&lt;=pagoint!BJ$11,0,PMT(Financiamiento!$F$27/12,Financiamiento!$F$31*12,Financiamiento!$E96))</f>
        <v>0</v>
      </c>
    </row>
    <row r="67" spans="1:62">
      <c r="A67" s="338">
        <v>55</v>
      </c>
      <c r="B67" s="337" t="s">
        <v>334</v>
      </c>
      <c r="BE67" s="338">
        <f>-IF(Financiamiento!$F$31*12+$A66&lt;=pagoint!BE$11,0,PMT(Financiamiento!$F$27/12,Financiamiento!$F$31*12,Financiamiento!$E97))</f>
        <v>0</v>
      </c>
      <c r="BF67" s="338">
        <f>-IF(Financiamiento!$F$31*12+$A66&lt;=pagoint!BF$11,0,PMT(Financiamiento!$F$27/12,Financiamiento!$F$31*12,Financiamiento!$E97))</f>
        <v>0</v>
      </c>
      <c r="BG67" s="338">
        <f>-IF(Financiamiento!$F$31*12+$A66&lt;=pagoint!BG$11,0,PMT(Financiamiento!$F$27/12,Financiamiento!$F$31*12,Financiamiento!$E97))</f>
        <v>0</v>
      </c>
      <c r="BH67" s="338">
        <f>-IF(Financiamiento!$F$31*12+$A66&lt;=pagoint!BH$11,0,PMT(Financiamiento!$F$27/12,Financiamiento!$F$31*12,Financiamiento!$E97))</f>
        <v>0</v>
      </c>
      <c r="BI67" s="338">
        <f>-IF(Financiamiento!$F$31*12+$A66&lt;=pagoint!BI$11,0,PMT(Financiamiento!$F$27/12,Financiamiento!$F$31*12,Financiamiento!$E97))</f>
        <v>0</v>
      </c>
      <c r="BJ67" s="338">
        <f>-IF(Financiamiento!$F$31*12+$A66&lt;=pagoint!BJ$11,0,PMT(Financiamiento!$F$27/12,Financiamiento!$F$31*12,Financiamiento!$E97))</f>
        <v>0</v>
      </c>
    </row>
    <row r="68" spans="1:62">
      <c r="A68" s="338">
        <v>56</v>
      </c>
      <c r="B68" s="337" t="s">
        <v>335</v>
      </c>
      <c r="BF68" s="338">
        <f>-IF(Financiamiento!$F$31*12+$A67&lt;=pagoint!BF$11,0,PMT(Financiamiento!$F$27/12,Financiamiento!$F$31*12,Financiamiento!$E98))</f>
        <v>0</v>
      </c>
      <c r="BG68" s="338">
        <f>-IF(Financiamiento!$F$31*12+$A67&lt;=pagoint!BG$11,0,PMT(Financiamiento!$F$27/12,Financiamiento!$F$31*12,Financiamiento!$E98))</f>
        <v>0</v>
      </c>
      <c r="BH68" s="338">
        <f>-IF(Financiamiento!$F$31*12+$A67&lt;=pagoint!BH$11,0,PMT(Financiamiento!$F$27/12,Financiamiento!$F$31*12,Financiamiento!$E98))</f>
        <v>0</v>
      </c>
      <c r="BI68" s="338">
        <f>-IF(Financiamiento!$F$31*12+$A67&lt;=pagoint!BI$11,0,PMT(Financiamiento!$F$27/12,Financiamiento!$F$31*12,Financiamiento!$E98))</f>
        <v>0</v>
      </c>
      <c r="BJ68" s="338">
        <f>-IF(Financiamiento!$F$31*12+$A67&lt;=pagoint!BJ$11,0,PMT(Financiamiento!$F$27/12,Financiamiento!$F$31*12,Financiamiento!$E98))</f>
        <v>0</v>
      </c>
    </row>
    <row r="69" spans="1:62">
      <c r="A69" s="338">
        <v>57</v>
      </c>
      <c r="B69" s="337" t="s">
        <v>336</v>
      </c>
      <c r="BG69" s="338">
        <f>-IF(Financiamiento!$F$31*12+$A68&lt;=pagoint!BG$11,0,PMT(Financiamiento!$F$27/12,Financiamiento!$F$31*12,Financiamiento!$E99))</f>
        <v>0</v>
      </c>
      <c r="BH69" s="338">
        <f>-IF(Financiamiento!$F$31*12+$A68&lt;=pagoint!BH$11,0,PMT(Financiamiento!$F$27/12,Financiamiento!$F$31*12,Financiamiento!$E99))</f>
        <v>0</v>
      </c>
      <c r="BI69" s="338">
        <f>-IF(Financiamiento!$F$31*12+$A68&lt;=pagoint!BI$11,0,PMT(Financiamiento!$F$27/12,Financiamiento!$F$31*12,Financiamiento!$E99))</f>
        <v>0</v>
      </c>
      <c r="BJ69" s="338">
        <f>-IF(Financiamiento!$F$31*12+$A68&lt;=pagoint!BJ$11,0,PMT(Financiamiento!$F$27/12,Financiamiento!$F$31*12,Financiamiento!$E99))</f>
        <v>0</v>
      </c>
    </row>
    <row r="70" spans="1:62">
      <c r="A70" s="338">
        <v>58</v>
      </c>
      <c r="B70" s="337" t="s">
        <v>337</v>
      </c>
      <c r="BH70" s="338">
        <f>-IF(Financiamiento!$F$31*12+$A69&lt;=pagoint!BH$11,0,PMT(Financiamiento!$F$27/12,Financiamiento!$F$31*12,Financiamiento!$E100))</f>
        <v>0</v>
      </c>
      <c r="BI70" s="338">
        <f>-IF(Financiamiento!$F$31*12+$A69&lt;=pagoint!BI$11,0,PMT(Financiamiento!$F$27/12,Financiamiento!$F$31*12,Financiamiento!$E100))</f>
        <v>0</v>
      </c>
      <c r="BJ70" s="338">
        <f>-IF(Financiamiento!$F$31*12+$A69&lt;=pagoint!BJ$11,0,PMT(Financiamiento!$F$27/12,Financiamiento!$F$31*12,Financiamiento!$E100))</f>
        <v>0</v>
      </c>
    </row>
    <row r="71" spans="1:62">
      <c r="A71" s="338">
        <v>59</v>
      </c>
      <c r="B71" s="337" t="s">
        <v>338</v>
      </c>
      <c r="BI71" s="338">
        <f>-IF(Financiamiento!$F$31*12+$A70&lt;=pagoint!BI$11,0,PMT(Financiamiento!$F$27/12,Financiamiento!$F$31*12,Financiamiento!$E101))</f>
        <v>0</v>
      </c>
      <c r="BJ71" s="338">
        <f>-IF(Financiamiento!$F$31*12+$A70&lt;=pagoint!BJ$11,0,PMT(Financiamiento!$F$27/12,Financiamiento!$F$31*12,Financiamiento!$E101))</f>
        <v>0</v>
      </c>
    </row>
    <row r="72" spans="1:62">
      <c r="A72" s="338">
        <v>60</v>
      </c>
      <c r="B72" s="337" t="s">
        <v>339</v>
      </c>
      <c r="BJ72" s="338">
        <f>-IF(Financiamiento!$F$31*12+$A71&lt;=pagoint!BJ$11,0,PMT(Financiamiento!$F$27/12,Financiamiento!$F$31*12,Financiamiento!$E102))</f>
        <v>0</v>
      </c>
    </row>
    <row r="74" spans="1:62" s="337" customFormat="1">
      <c r="B74" s="337" t="s">
        <v>537</v>
      </c>
      <c r="C74" s="337">
        <v>1</v>
      </c>
      <c r="D74" s="337">
        <v>2</v>
      </c>
      <c r="E74" s="337">
        <v>3</v>
      </c>
      <c r="F74" s="337">
        <v>4</v>
      </c>
      <c r="G74" s="337">
        <v>5</v>
      </c>
      <c r="H74" s="337">
        <v>6</v>
      </c>
      <c r="I74" s="337">
        <v>7</v>
      </c>
      <c r="J74" s="337">
        <v>8</v>
      </c>
      <c r="K74" s="337">
        <v>9</v>
      </c>
      <c r="L74" s="337">
        <v>10</v>
      </c>
      <c r="M74" s="337">
        <v>11</v>
      </c>
      <c r="N74" s="337">
        <v>12</v>
      </c>
      <c r="O74" s="337">
        <v>13</v>
      </c>
      <c r="P74" s="337">
        <v>14</v>
      </c>
      <c r="Q74" s="337">
        <v>15</v>
      </c>
      <c r="R74" s="337">
        <v>16</v>
      </c>
      <c r="S74" s="337">
        <v>17</v>
      </c>
      <c r="T74" s="337">
        <v>18</v>
      </c>
      <c r="U74" s="337">
        <v>19</v>
      </c>
      <c r="V74" s="337">
        <v>20</v>
      </c>
      <c r="W74" s="337">
        <v>21</v>
      </c>
      <c r="X74" s="337">
        <v>22</v>
      </c>
      <c r="Y74" s="337">
        <v>23</v>
      </c>
      <c r="Z74" s="337">
        <v>24</v>
      </c>
      <c r="AA74" s="337">
        <v>25</v>
      </c>
      <c r="AB74" s="337">
        <v>26</v>
      </c>
      <c r="AC74" s="337">
        <v>27</v>
      </c>
      <c r="AD74" s="337">
        <v>28</v>
      </c>
      <c r="AE74" s="337">
        <v>29</v>
      </c>
      <c r="AF74" s="337">
        <v>30</v>
      </c>
      <c r="AG74" s="337">
        <v>31</v>
      </c>
      <c r="AH74" s="337">
        <v>32</v>
      </c>
      <c r="AI74" s="337">
        <v>33</v>
      </c>
      <c r="AJ74" s="337">
        <v>34</v>
      </c>
      <c r="AK74" s="337">
        <v>35</v>
      </c>
      <c r="AL74" s="337">
        <v>36</v>
      </c>
      <c r="AM74" s="337">
        <v>37</v>
      </c>
      <c r="AN74" s="337">
        <v>38</v>
      </c>
      <c r="AO74" s="337">
        <v>39</v>
      </c>
      <c r="AP74" s="337">
        <v>40</v>
      </c>
      <c r="AQ74" s="337">
        <v>41</v>
      </c>
      <c r="AR74" s="337">
        <v>42</v>
      </c>
      <c r="AS74" s="337">
        <v>43</v>
      </c>
      <c r="AT74" s="337">
        <v>44</v>
      </c>
      <c r="AU74" s="337">
        <v>45</v>
      </c>
      <c r="AV74" s="337">
        <v>46</v>
      </c>
      <c r="AW74" s="337">
        <v>47</v>
      </c>
      <c r="AX74" s="337">
        <v>48</v>
      </c>
      <c r="AY74" s="337">
        <v>49</v>
      </c>
      <c r="AZ74" s="337">
        <v>50</v>
      </c>
      <c r="BA74" s="337">
        <v>51</v>
      </c>
      <c r="BB74" s="337">
        <v>52</v>
      </c>
      <c r="BC74" s="337">
        <v>53</v>
      </c>
      <c r="BD74" s="337">
        <v>54</v>
      </c>
      <c r="BE74" s="337">
        <v>55</v>
      </c>
      <c r="BF74" s="337">
        <v>56</v>
      </c>
      <c r="BG74" s="337">
        <v>57</v>
      </c>
      <c r="BH74" s="337">
        <v>58</v>
      </c>
      <c r="BI74" s="337">
        <v>59</v>
      </c>
      <c r="BJ74" s="337">
        <v>60</v>
      </c>
    </row>
    <row r="75" spans="1:62" s="337" customFormat="1">
      <c r="C75" s="337">
        <f t="shared" ref="C75:BJ75" si="1">SUM(C76:C135)</f>
        <v>0</v>
      </c>
      <c r="D75" s="337">
        <f t="shared" si="1"/>
        <v>0</v>
      </c>
      <c r="E75" s="337">
        <f t="shared" si="1"/>
        <v>0</v>
      </c>
      <c r="F75" s="337">
        <f t="shared" si="1"/>
        <v>0</v>
      </c>
      <c r="G75" s="337">
        <f t="shared" si="1"/>
        <v>0</v>
      </c>
      <c r="H75" s="337">
        <f t="shared" si="1"/>
        <v>0</v>
      </c>
      <c r="I75" s="337">
        <f t="shared" si="1"/>
        <v>0</v>
      </c>
      <c r="J75" s="337">
        <f t="shared" si="1"/>
        <v>0</v>
      </c>
      <c r="K75" s="337">
        <f t="shared" si="1"/>
        <v>0</v>
      </c>
      <c r="L75" s="337">
        <f t="shared" si="1"/>
        <v>0</v>
      </c>
      <c r="M75" s="337">
        <f t="shared" si="1"/>
        <v>0</v>
      </c>
      <c r="N75" s="337">
        <f t="shared" si="1"/>
        <v>0</v>
      </c>
      <c r="O75" s="337">
        <f t="shared" si="1"/>
        <v>0</v>
      </c>
      <c r="P75" s="337">
        <f t="shared" si="1"/>
        <v>0</v>
      </c>
      <c r="Q75" s="337">
        <f t="shared" si="1"/>
        <v>0</v>
      </c>
      <c r="R75" s="337">
        <f t="shared" si="1"/>
        <v>0</v>
      </c>
      <c r="S75" s="337">
        <f t="shared" si="1"/>
        <v>0</v>
      </c>
      <c r="T75" s="337">
        <f t="shared" si="1"/>
        <v>0</v>
      </c>
      <c r="U75" s="337">
        <f t="shared" si="1"/>
        <v>0</v>
      </c>
      <c r="V75" s="337">
        <f t="shared" si="1"/>
        <v>0</v>
      </c>
      <c r="W75" s="337">
        <f t="shared" si="1"/>
        <v>0</v>
      </c>
      <c r="X75" s="337">
        <f t="shared" si="1"/>
        <v>0</v>
      </c>
      <c r="Y75" s="337">
        <f t="shared" si="1"/>
        <v>0</v>
      </c>
      <c r="Z75" s="337">
        <f t="shared" si="1"/>
        <v>0</v>
      </c>
      <c r="AA75" s="337">
        <f t="shared" si="1"/>
        <v>0</v>
      </c>
      <c r="AB75" s="337">
        <f t="shared" si="1"/>
        <v>0</v>
      </c>
      <c r="AC75" s="337">
        <f t="shared" si="1"/>
        <v>0</v>
      </c>
      <c r="AD75" s="337">
        <f t="shared" si="1"/>
        <v>0</v>
      </c>
      <c r="AE75" s="337">
        <f t="shared" si="1"/>
        <v>0</v>
      </c>
      <c r="AF75" s="337">
        <f t="shared" si="1"/>
        <v>0</v>
      </c>
      <c r="AG75" s="337">
        <f t="shared" si="1"/>
        <v>0</v>
      </c>
      <c r="AH75" s="337">
        <f t="shared" si="1"/>
        <v>0</v>
      </c>
      <c r="AI75" s="337">
        <f t="shared" si="1"/>
        <v>0</v>
      </c>
      <c r="AJ75" s="337">
        <f t="shared" si="1"/>
        <v>0</v>
      </c>
      <c r="AK75" s="337">
        <f t="shared" si="1"/>
        <v>0</v>
      </c>
      <c r="AL75" s="337">
        <f t="shared" si="1"/>
        <v>0</v>
      </c>
      <c r="AM75" s="337">
        <f t="shared" si="1"/>
        <v>0</v>
      </c>
      <c r="AN75" s="337">
        <f t="shared" si="1"/>
        <v>0</v>
      </c>
      <c r="AO75" s="337">
        <f t="shared" si="1"/>
        <v>0</v>
      </c>
      <c r="AP75" s="337">
        <f t="shared" si="1"/>
        <v>0</v>
      </c>
      <c r="AQ75" s="337">
        <f t="shared" si="1"/>
        <v>0</v>
      </c>
      <c r="AR75" s="337">
        <f t="shared" si="1"/>
        <v>0</v>
      </c>
      <c r="AS75" s="337">
        <f t="shared" si="1"/>
        <v>0</v>
      </c>
      <c r="AT75" s="337">
        <f t="shared" si="1"/>
        <v>0</v>
      </c>
      <c r="AU75" s="337">
        <f t="shared" si="1"/>
        <v>0</v>
      </c>
      <c r="AV75" s="337">
        <f t="shared" si="1"/>
        <v>0</v>
      </c>
      <c r="AW75" s="337">
        <f t="shared" si="1"/>
        <v>0</v>
      </c>
      <c r="AX75" s="337">
        <f t="shared" si="1"/>
        <v>0</v>
      </c>
      <c r="AY75" s="337">
        <f t="shared" si="1"/>
        <v>0</v>
      </c>
      <c r="AZ75" s="337">
        <f t="shared" si="1"/>
        <v>0</v>
      </c>
      <c r="BA75" s="337">
        <f t="shared" si="1"/>
        <v>0</v>
      </c>
      <c r="BB75" s="337">
        <f t="shared" si="1"/>
        <v>0</v>
      </c>
      <c r="BC75" s="337">
        <f t="shared" si="1"/>
        <v>0</v>
      </c>
      <c r="BD75" s="337">
        <f t="shared" si="1"/>
        <v>0</v>
      </c>
      <c r="BE75" s="337">
        <f t="shared" si="1"/>
        <v>0</v>
      </c>
      <c r="BF75" s="337">
        <f t="shared" si="1"/>
        <v>0</v>
      </c>
      <c r="BG75" s="337">
        <f t="shared" si="1"/>
        <v>0</v>
      </c>
      <c r="BH75" s="337">
        <f t="shared" si="1"/>
        <v>0</v>
      </c>
      <c r="BI75" s="337">
        <f t="shared" si="1"/>
        <v>0</v>
      </c>
      <c r="BJ75" s="337">
        <f t="shared" si="1"/>
        <v>0</v>
      </c>
    </row>
    <row r="76" spans="1:62">
      <c r="A76" s="338">
        <v>1</v>
      </c>
      <c r="B76" s="337" t="s">
        <v>422</v>
      </c>
      <c r="C76" s="338">
        <f>IF(Financiamiento!$F$32*12&lt;=pagoint!C74,0,Financiamiento!$D$36)</f>
        <v>0</v>
      </c>
      <c r="D76" s="338">
        <f>IF(Financiamiento!$F$32*12&lt;=pagoint!D74,0,Financiamiento!$D$36)</f>
        <v>0</v>
      </c>
      <c r="E76" s="338">
        <f>IF(Financiamiento!$F$32*12&lt;=pagoint!E74,0,Financiamiento!$D$36)</f>
        <v>0</v>
      </c>
      <c r="F76" s="338">
        <f>IF(Financiamiento!$F$32*12&lt;=pagoint!F74,0,Financiamiento!$D$36)</f>
        <v>0</v>
      </c>
      <c r="G76" s="338">
        <f>IF(Financiamiento!$F$32*12&lt;=pagoint!G74,0,Financiamiento!$D$36)</f>
        <v>0</v>
      </c>
      <c r="H76" s="338">
        <f>IF(Financiamiento!$F$32*12&lt;=pagoint!H74,0,Financiamiento!$D$36)</f>
        <v>0</v>
      </c>
      <c r="I76" s="338">
        <f>IF(Financiamiento!$F$32*12&lt;=pagoint!I74,0,Financiamiento!$D$36)</f>
        <v>0</v>
      </c>
      <c r="J76" s="338">
        <f>IF(Financiamiento!$F$32*12&lt;=pagoint!J74,0,Financiamiento!$D$36)</f>
        <v>0</v>
      </c>
      <c r="K76" s="338">
        <f>IF(Financiamiento!$F$32*12&lt;=pagoint!K74,0,Financiamiento!$D$36)</f>
        <v>0</v>
      </c>
      <c r="L76" s="338">
        <f>IF(Financiamiento!$F$32*12&lt;=pagoint!L74,0,Financiamiento!$D$36)</f>
        <v>0</v>
      </c>
      <c r="M76" s="338">
        <f>IF(Financiamiento!$F$32*12&lt;=pagoint!M74,0,Financiamiento!$D$36)</f>
        <v>0</v>
      </c>
      <c r="N76" s="338">
        <f>IF(Financiamiento!$F$32*12&lt;=pagoint!N74,0,Financiamiento!$D$36)</f>
        <v>0</v>
      </c>
      <c r="O76" s="338">
        <f>IF(Financiamiento!$F$32*12&lt;=pagoint!O74,0,Financiamiento!$D$36)</f>
        <v>0</v>
      </c>
      <c r="P76" s="338">
        <f>IF(Financiamiento!$F$32*12&lt;=pagoint!P74,0,Financiamiento!$D$36)</f>
        <v>0</v>
      </c>
      <c r="Q76" s="338">
        <f>IF(Financiamiento!$F$32*12&lt;=pagoint!Q74,0,Financiamiento!$D$36)</f>
        <v>0</v>
      </c>
      <c r="R76" s="338">
        <f>IF(Financiamiento!$F$32*12&lt;=pagoint!R74,0,Financiamiento!$D$36)</f>
        <v>0</v>
      </c>
      <c r="S76" s="338">
        <f>IF(Financiamiento!$F$32*12&lt;=pagoint!S74,0,Financiamiento!$D$36)</f>
        <v>0</v>
      </c>
      <c r="T76" s="338">
        <f>IF(Financiamiento!$F$32*12&lt;=pagoint!T74,0,Financiamiento!$D$36)</f>
        <v>0</v>
      </c>
      <c r="U76" s="338">
        <f>IF(Financiamiento!$F$32*12&lt;=pagoint!U74,0,Financiamiento!$D$36)</f>
        <v>0</v>
      </c>
      <c r="V76" s="338">
        <f>IF(Financiamiento!$F$32*12&lt;=pagoint!V74,0,Financiamiento!$D$36)</f>
        <v>0</v>
      </c>
      <c r="W76" s="338">
        <f>IF(Financiamiento!$F$32*12&lt;=pagoint!W74,0,Financiamiento!$D$36)</f>
        <v>0</v>
      </c>
      <c r="X76" s="338">
        <f>IF(Financiamiento!$F$32*12&lt;=pagoint!X74,0,Financiamiento!$D$36)</f>
        <v>0</v>
      </c>
      <c r="Y76" s="338">
        <f>IF(Financiamiento!$F$32*12&lt;=pagoint!Y74,0,Financiamiento!$D$36)</f>
        <v>0</v>
      </c>
      <c r="Z76" s="338">
        <f>IF(Financiamiento!$F$32*12&lt;=pagoint!Z74,0,Financiamiento!$D$36)</f>
        <v>0</v>
      </c>
      <c r="AA76" s="338">
        <f>IF(Financiamiento!$F$32*12&lt;=pagoint!AA74,0,Financiamiento!$D$36)</f>
        <v>0</v>
      </c>
      <c r="AB76" s="338">
        <f>IF(Financiamiento!$F$32*12&lt;=pagoint!AB74,0,Financiamiento!$D$36)</f>
        <v>0</v>
      </c>
      <c r="AC76" s="338">
        <f>IF(Financiamiento!$F$32*12&lt;=pagoint!AC74,0,Financiamiento!$D$36)</f>
        <v>0</v>
      </c>
      <c r="AD76" s="338">
        <f>IF(Financiamiento!$F$32*12&lt;=pagoint!AD74,0,Financiamiento!$D$36)</f>
        <v>0</v>
      </c>
      <c r="AE76" s="338">
        <f>IF(Financiamiento!$F$32*12&lt;=pagoint!AE74,0,Financiamiento!$D$36)</f>
        <v>0</v>
      </c>
      <c r="AF76" s="338">
        <f>IF(Financiamiento!$F$32*12&lt;=pagoint!AF74,0,Financiamiento!$D$36)</f>
        <v>0</v>
      </c>
      <c r="AG76" s="338">
        <f>IF(Financiamiento!$F$32*12&lt;=pagoint!AG74,0,Financiamiento!$D$36)</f>
        <v>0</v>
      </c>
      <c r="AH76" s="338">
        <f>IF(Financiamiento!$F$32*12&lt;=pagoint!AH74,0,Financiamiento!$D$36)</f>
        <v>0</v>
      </c>
      <c r="AI76" s="338">
        <f>IF(Financiamiento!$F$32*12&lt;=pagoint!AI74,0,Financiamiento!$D$36)</f>
        <v>0</v>
      </c>
      <c r="AJ76" s="338">
        <f>IF(Financiamiento!$F$32*12&lt;=pagoint!AJ74,0,Financiamiento!$D$36)</f>
        <v>0</v>
      </c>
      <c r="AK76" s="338">
        <f>IF(Financiamiento!$F$32*12&lt;=pagoint!AK74,0,Financiamiento!$D$36)</f>
        <v>0</v>
      </c>
      <c r="AL76" s="338">
        <f>IF(Financiamiento!$F$32*12&lt;=pagoint!AL74,0,Financiamiento!$D$36)</f>
        <v>0</v>
      </c>
      <c r="AM76" s="338">
        <f>IF(Financiamiento!$F$32*12&lt;=pagoint!AM74,0,Financiamiento!$D$36)</f>
        <v>0</v>
      </c>
      <c r="AN76" s="338">
        <f>IF(Financiamiento!$F$32*12&lt;=pagoint!AN74,0,Financiamiento!$D$36)</f>
        <v>0</v>
      </c>
      <c r="AO76" s="338">
        <f>IF(Financiamiento!$F$32*12&lt;=pagoint!AO74,0,Financiamiento!$D$36)</f>
        <v>0</v>
      </c>
      <c r="AP76" s="338">
        <f>IF(Financiamiento!$F$32*12&lt;=pagoint!AP74,0,Financiamiento!$D$36)</f>
        <v>0</v>
      </c>
      <c r="AQ76" s="338">
        <f>IF(Financiamiento!$F$32*12&lt;=pagoint!AQ74,0,Financiamiento!$D$36)</f>
        <v>0</v>
      </c>
      <c r="AR76" s="338">
        <f>IF(Financiamiento!$F$32*12&lt;=pagoint!AR74,0,Financiamiento!$D$36)</f>
        <v>0</v>
      </c>
      <c r="AS76" s="338">
        <f>IF(Financiamiento!$F$32*12&lt;=pagoint!AS74,0,Financiamiento!$D$36)</f>
        <v>0</v>
      </c>
      <c r="AT76" s="338">
        <f>IF(Financiamiento!$F$32*12&lt;=pagoint!AT74,0,Financiamiento!$D$36)</f>
        <v>0</v>
      </c>
      <c r="AU76" s="338">
        <f>IF(Financiamiento!$F$32*12&lt;=pagoint!AU74,0,Financiamiento!$D$36)</f>
        <v>0</v>
      </c>
      <c r="AV76" s="338">
        <f>IF(Financiamiento!$F$32*12&lt;=pagoint!AV74,0,Financiamiento!$D$36)</f>
        <v>0</v>
      </c>
      <c r="AW76" s="338">
        <f>IF(Financiamiento!$F$32*12&lt;=pagoint!AW74,0,Financiamiento!$D$36)</f>
        <v>0</v>
      </c>
      <c r="AX76" s="338">
        <f>IF(Financiamiento!$F$32*12&lt;=pagoint!AX74,0,Financiamiento!$D$36)</f>
        <v>0</v>
      </c>
      <c r="AY76" s="338">
        <f>IF(Financiamiento!$F$32*12&lt;=pagoint!AY74,0,Financiamiento!$D$36)</f>
        <v>0</v>
      </c>
      <c r="AZ76" s="338">
        <f>IF(Financiamiento!$F$32*12&lt;=pagoint!AZ74,0,Financiamiento!$D$36)</f>
        <v>0</v>
      </c>
      <c r="BA76" s="338">
        <f>IF(Financiamiento!$F$32*12&lt;=pagoint!BA74,0,Financiamiento!$D$36)</f>
        <v>0</v>
      </c>
      <c r="BB76" s="338">
        <f>IF(Financiamiento!$F$32*12&lt;=pagoint!BB74,0,Financiamiento!$D$36)</f>
        <v>0</v>
      </c>
      <c r="BC76" s="338">
        <f>IF(Financiamiento!$F$32*12&lt;=pagoint!BC74,0,Financiamiento!$D$36)</f>
        <v>0</v>
      </c>
      <c r="BD76" s="338">
        <f>IF(Financiamiento!$F$32*12&lt;=pagoint!BD74,0,Financiamiento!$D$36)</f>
        <v>0</v>
      </c>
      <c r="BE76" s="338">
        <f>IF(Financiamiento!$F$32*12&lt;=pagoint!BE74,0,Financiamiento!$D$36)</f>
        <v>0</v>
      </c>
      <c r="BF76" s="338">
        <f>IF(Financiamiento!$F$32*12&lt;=pagoint!BF74,0,Financiamiento!$D$36)</f>
        <v>0</v>
      </c>
      <c r="BG76" s="338">
        <f>IF(Financiamiento!$F$32*12&lt;=pagoint!BG74,0,Financiamiento!$D$36)</f>
        <v>0</v>
      </c>
      <c r="BH76" s="338">
        <f>IF(Financiamiento!$F$32*12&lt;=pagoint!BH74,0,Financiamiento!$D$36)</f>
        <v>0</v>
      </c>
      <c r="BI76" s="338">
        <f>IF(Financiamiento!$F$32*12&lt;=pagoint!BI74,0,Financiamiento!$D$36)</f>
        <v>0</v>
      </c>
      <c r="BJ76" s="338">
        <f>IF(Financiamiento!$F$32*12&lt;=pagoint!BJ74,0,Financiamiento!$D$36)</f>
        <v>0</v>
      </c>
    </row>
    <row r="77" spans="1:62">
      <c r="A77" s="338">
        <v>2</v>
      </c>
      <c r="B77" s="337" t="s">
        <v>157</v>
      </c>
      <c r="D77" s="338">
        <f>-IF(Financiamiento!$F$32*12+$A76&lt;=pagoint!D$11,0,PMT(Financiamiento!$F$28/12,Financiamiento!$F$32*12,Financiamiento!$F44))</f>
        <v>0</v>
      </c>
      <c r="E77" s="338">
        <f>-IF(Financiamiento!$F$32*12+$A76&lt;=pagoint!E$11,0,PMT(Financiamiento!$F$28/12,Financiamiento!$F$32*12,Financiamiento!$F44))</f>
        <v>0</v>
      </c>
      <c r="F77" s="338">
        <f>-IF(Financiamiento!$F$32*12+$A76&lt;=pagoint!F$11,0,PMT(Financiamiento!$F$28/12,Financiamiento!$F$32*12,Financiamiento!$F44))</f>
        <v>0</v>
      </c>
      <c r="G77" s="338">
        <f>-IF(Financiamiento!$F$32*12+$A76&lt;=pagoint!G$11,0,PMT(Financiamiento!$F$28/12,Financiamiento!$F$32*12,Financiamiento!$F44))</f>
        <v>0</v>
      </c>
      <c r="H77" s="338">
        <f>-IF(Financiamiento!$F$32*12+$A76&lt;=pagoint!H$11,0,PMT(Financiamiento!$F$28/12,Financiamiento!$F$32*12,Financiamiento!$F44))</f>
        <v>0</v>
      </c>
      <c r="I77" s="338">
        <f>-IF(Financiamiento!$F$32*12+$A76&lt;=pagoint!I$11,0,PMT(Financiamiento!$F$28/12,Financiamiento!$F$32*12,Financiamiento!$F44))</f>
        <v>0</v>
      </c>
      <c r="J77" s="338">
        <f>-IF(Financiamiento!$F$32*12+$A76&lt;=pagoint!J$11,0,PMT(Financiamiento!$F$28/12,Financiamiento!$F$32*12,Financiamiento!$F44))</f>
        <v>0</v>
      </c>
      <c r="K77" s="338">
        <f>-IF(Financiamiento!$F$32*12+$A76&lt;=pagoint!K$11,0,PMT(Financiamiento!$F$28/12,Financiamiento!$F$32*12,Financiamiento!$F44))</f>
        <v>0</v>
      </c>
      <c r="L77" s="338">
        <f>-IF(Financiamiento!$F$32*12+$A76&lt;=pagoint!L$11,0,PMT(Financiamiento!$F$28/12,Financiamiento!$F$32*12,Financiamiento!$F44))</f>
        <v>0</v>
      </c>
      <c r="M77" s="338">
        <f>-IF(Financiamiento!$F$32*12+$A76&lt;=pagoint!M$11,0,PMT(Financiamiento!$F$28/12,Financiamiento!$F$32*12,Financiamiento!$F44))</f>
        <v>0</v>
      </c>
      <c r="N77" s="338">
        <f>-IF(Financiamiento!$F$32*12+$A76&lt;=pagoint!N$11,0,PMT(Financiamiento!$F$28/12,Financiamiento!$F$32*12,Financiamiento!$F44))</f>
        <v>0</v>
      </c>
      <c r="O77" s="338">
        <f>-IF(Financiamiento!$F$32*12+$A76&lt;=pagoint!O$11,0,PMT(Financiamiento!$F$28/12,Financiamiento!$F$32*12,Financiamiento!$F44))</f>
        <v>0</v>
      </c>
      <c r="P77" s="338">
        <f>-IF(Financiamiento!$F$32*12+$A76&lt;=pagoint!P$11,0,PMT(Financiamiento!$F$28/12,Financiamiento!$F$32*12,Financiamiento!$F44))</f>
        <v>0</v>
      </c>
      <c r="Q77" s="338">
        <f>-IF(Financiamiento!$F$32*12+$A76&lt;=pagoint!Q$11,0,PMT(Financiamiento!$F$28/12,Financiamiento!$F$32*12,Financiamiento!$F44))</f>
        <v>0</v>
      </c>
      <c r="R77" s="338">
        <f>-IF(Financiamiento!$F$32*12+$A76&lt;=pagoint!R$11,0,PMT(Financiamiento!$F$28/12,Financiamiento!$F$32*12,Financiamiento!$F44))</f>
        <v>0</v>
      </c>
      <c r="S77" s="338">
        <f>-IF(Financiamiento!$F$32*12+$A76&lt;=pagoint!S$11,0,PMT(Financiamiento!$F$28/12,Financiamiento!$F$32*12,Financiamiento!$F44))</f>
        <v>0</v>
      </c>
      <c r="T77" s="338">
        <f>-IF(Financiamiento!$F$32*12+$A76&lt;=pagoint!T$11,0,PMT(Financiamiento!$F$28/12,Financiamiento!$F$32*12,Financiamiento!$F44))</f>
        <v>0</v>
      </c>
      <c r="U77" s="338">
        <f>-IF(Financiamiento!$F$32*12+$A76&lt;=pagoint!U$11,0,PMT(Financiamiento!$F$28/12,Financiamiento!$F$32*12,Financiamiento!$F44))</f>
        <v>0</v>
      </c>
      <c r="V77" s="338">
        <f>-IF(Financiamiento!$F$32*12+$A76&lt;=pagoint!V$11,0,PMT(Financiamiento!$F$28/12,Financiamiento!$F$32*12,Financiamiento!$F44))</f>
        <v>0</v>
      </c>
      <c r="W77" s="338">
        <f>-IF(Financiamiento!$F$32*12+$A76&lt;=pagoint!W$11,0,PMT(Financiamiento!$F$28/12,Financiamiento!$F$32*12,Financiamiento!$F44))</f>
        <v>0</v>
      </c>
      <c r="X77" s="338">
        <f>-IF(Financiamiento!$F$32*12+$A76&lt;=pagoint!X$11,0,PMT(Financiamiento!$F$28/12,Financiamiento!$F$32*12,Financiamiento!$F44))</f>
        <v>0</v>
      </c>
      <c r="Y77" s="338">
        <f>-IF(Financiamiento!$F$32*12+$A76&lt;=pagoint!Y$11,0,PMT(Financiamiento!$F$28/12,Financiamiento!$F$32*12,Financiamiento!$F44))</f>
        <v>0</v>
      </c>
      <c r="Z77" s="338">
        <f>-IF(Financiamiento!$F$32*12+$A76&lt;=pagoint!Z$11,0,PMT(Financiamiento!$F$28/12,Financiamiento!$F$32*12,Financiamiento!$F44))</f>
        <v>0</v>
      </c>
      <c r="AA77" s="338">
        <f>-IF(Financiamiento!$F$32*12+$A76&lt;=pagoint!AA$11,0,PMT(Financiamiento!$F$28/12,Financiamiento!$F$32*12,Financiamiento!$F44))</f>
        <v>0</v>
      </c>
      <c r="AB77" s="338">
        <f>-IF(Financiamiento!$F$32*12+$A76&lt;=pagoint!AB$11,0,PMT(Financiamiento!$F$28/12,Financiamiento!$F$32*12,Financiamiento!$F44))</f>
        <v>0</v>
      </c>
      <c r="AC77" s="338">
        <f>-IF(Financiamiento!$F$32*12+$A76&lt;=pagoint!AC$11,0,PMT(Financiamiento!$F$28/12,Financiamiento!$F$32*12,Financiamiento!$F44))</f>
        <v>0</v>
      </c>
      <c r="AD77" s="338">
        <f>-IF(Financiamiento!$F$32*12+$A76&lt;=pagoint!AD$11,0,PMT(Financiamiento!$F$28/12,Financiamiento!$F$32*12,Financiamiento!$F44))</f>
        <v>0</v>
      </c>
      <c r="AE77" s="338">
        <f>-IF(Financiamiento!$F$32*12+$A76&lt;=pagoint!AE$11,0,PMT(Financiamiento!$F$28/12,Financiamiento!$F$32*12,Financiamiento!$F44))</f>
        <v>0</v>
      </c>
      <c r="AF77" s="338">
        <f>-IF(Financiamiento!$F$32*12+$A76&lt;=pagoint!AF$11,0,PMT(Financiamiento!$F$28/12,Financiamiento!$F$32*12,Financiamiento!$F44))</f>
        <v>0</v>
      </c>
      <c r="AG77" s="338">
        <f>-IF(Financiamiento!$F$32*12+$A76&lt;=pagoint!AG$11,0,PMT(Financiamiento!$F$28/12,Financiamiento!$F$32*12,Financiamiento!$F44))</f>
        <v>0</v>
      </c>
      <c r="AH77" s="338">
        <f>-IF(Financiamiento!$F$32*12+$A76&lt;=pagoint!AH$11,0,PMT(Financiamiento!$F$28/12,Financiamiento!$F$32*12,Financiamiento!$F44))</f>
        <v>0</v>
      </c>
      <c r="AI77" s="338">
        <f>-IF(Financiamiento!$F$32*12+$A76&lt;=pagoint!AI$11,0,PMT(Financiamiento!$F$28/12,Financiamiento!$F$32*12,Financiamiento!$F44))</f>
        <v>0</v>
      </c>
      <c r="AJ77" s="338">
        <f>-IF(Financiamiento!$F$32*12+$A76&lt;=pagoint!AJ$11,0,PMT(Financiamiento!$F$28/12,Financiamiento!$F$32*12,Financiamiento!$F44))</f>
        <v>0</v>
      </c>
      <c r="AK77" s="338">
        <f>-IF(Financiamiento!$F$32*12+$A76&lt;=pagoint!AK$11,0,PMT(Financiamiento!$F$28/12,Financiamiento!$F$32*12,Financiamiento!$F44))</f>
        <v>0</v>
      </c>
      <c r="AL77" s="338">
        <f>-IF(Financiamiento!$F$32*12+$A76&lt;=pagoint!AL$11,0,PMT(Financiamiento!$F$28/12,Financiamiento!$F$32*12,Financiamiento!$F44))</f>
        <v>0</v>
      </c>
      <c r="AM77" s="338">
        <f>-IF(Financiamiento!$F$32*12+$A76&lt;=pagoint!AM$11,0,PMT(Financiamiento!$F$28/12,Financiamiento!$F$32*12,Financiamiento!$F44))</f>
        <v>0</v>
      </c>
      <c r="AN77" s="338">
        <f>-IF(Financiamiento!$F$32*12+$A76&lt;=pagoint!AN$11,0,PMT(Financiamiento!$F$28/12,Financiamiento!$F$32*12,Financiamiento!$F44))</f>
        <v>0</v>
      </c>
      <c r="AO77" s="338">
        <f>-IF(Financiamiento!$F$32*12+$A76&lt;=pagoint!AO$11,0,PMT(Financiamiento!$F$28/12,Financiamiento!$F$32*12,Financiamiento!$F44))</f>
        <v>0</v>
      </c>
      <c r="AP77" s="338">
        <f>-IF(Financiamiento!$F$32*12+$A76&lt;=pagoint!AP$11,0,PMT(Financiamiento!$F$28/12,Financiamiento!$F$32*12,Financiamiento!$F44))</f>
        <v>0</v>
      </c>
      <c r="AQ77" s="338">
        <f>-IF(Financiamiento!$F$32*12+$A76&lt;=pagoint!AQ$11,0,PMT(Financiamiento!$F$28/12,Financiamiento!$F$32*12,Financiamiento!$F44))</f>
        <v>0</v>
      </c>
      <c r="AR77" s="338">
        <f>-IF(Financiamiento!$F$32*12+$A76&lt;=pagoint!AR$11,0,PMT(Financiamiento!$F$28/12,Financiamiento!$F$32*12,Financiamiento!$F44))</f>
        <v>0</v>
      </c>
      <c r="AS77" s="338">
        <f>-IF(Financiamiento!$F$32*12+$A76&lt;=pagoint!AS$11,0,PMT(Financiamiento!$F$28/12,Financiamiento!$F$32*12,Financiamiento!$F44))</f>
        <v>0</v>
      </c>
      <c r="AT77" s="338">
        <f>-IF(Financiamiento!$F$32*12+$A76&lt;=pagoint!AT$11,0,PMT(Financiamiento!$F$28/12,Financiamiento!$F$32*12,Financiamiento!$F44))</f>
        <v>0</v>
      </c>
      <c r="AU77" s="338">
        <f>-IF(Financiamiento!$F$32*12+$A76&lt;=pagoint!AU$11,0,PMT(Financiamiento!$F$28/12,Financiamiento!$F$32*12,Financiamiento!$F44))</f>
        <v>0</v>
      </c>
      <c r="AV77" s="338">
        <f>-IF(Financiamiento!$F$32*12+$A76&lt;=pagoint!AV$11,0,PMT(Financiamiento!$F$28/12,Financiamiento!$F$32*12,Financiamiento!$F44))</f>
        <v>0</v>
      </c>
      <c r="AW77" s="338">
        <f>-IF(Financiamiento!$F$32*12+$A76&lt;=pagoint!AW$11,0,PMT(Financiamiento!$F$28/12,Financiamiento!$F$32*12,Financiamiento!$F44))</f>
        <v>0</v>
      </c>
      <c r="AX77" s="338">
        <f>-IF(Financiamiento!$F$32*12+$A76&lt;=pagoint!AX$11,0,PMT(Financiamiento!$F$28/12,Financiamiento!$F$32*12,Financiamiento!$F44))</f>
        <v>0</v>
      </c>
      <c r="AY77" s="338">
        <f>-IF(Financiamiento!$F$32*12+$A76&lt;=pagoint!AY$11,0,PMT(Financiamiento!$F$28/12,Financiamiento!$F$32*12,Financiamiento!$F44))</f>
        <v>0</v>
      </c>
      <c r="AZ77" s="338">
        <f>-IF(Financiamiento!$F$32*12+$A76&lt;=pagoint!AZ$11,0,PMT(Financiamiento!$F$28/12,Financiamiento!$F$32*12,Financiamiento!$F44))</f>
        <v>0</v>
      </c>
      <c r="BA77" s="338">
        <f>-IF(Financiamiento!$F$32*12+$A76&lt;=pagoint!BA$11,0,PMT(Financiamiento!$F$28/12,Financiamiento!$F$32*12,Financiamiento!$F44))</f>
        <v>0</v>
      </c>
      <c r="BB77" s="338">
        <f>-IF(Financiamiento!$F$32*12+$A76&lt;=pagoint!BB$11,0,PMT(Financiamiento!$F$28/12,Financiamiento!$F$32*12,Financiamiento!$F44))</f>
        <v>0</v>
      </c>
      <c r="BC77" s="338">
        <f>-IF(Financiamiento!$F$32*12+$A76&lt;=pagoint!BC$11,0,PMT(Financiamiento!$F$28/12,Financiamiento!$F$32*12,Financiamiento!$F44))</f>
        <v>0</v>
      </c>
      <c r="BD77" s="338">
        <f>-IF(Financiamiento!$F$32*12+$A76&lt;=pagoint!BD$11,0,PMT(Financiamiento!$F$28/12,Financiamiento!$F$32*12,Financiamiento!$F44))</f>
        <v>0</v>
      </c>
      <c r="BE77" s="338">
        <f>-IF(Financiamiento!$F$32*12+$A76&lt;=pagoint!BE$11,0,PMT(Financiamiento!$F$28/12,Financiamiento!$F$32*12,Financiamiento!$F44))</f>
        <v>0</v>
      </c>
      <c r="BF77" s="338">
        <f>-IF(Financiamiento!$F$32*12+$A76&lt;=pagoint!BF$11,0,PMT(Financiamiento!$F$28/12,Financiamiento!$F$32*12,Financiamiento!$F44))</f>
        <v>0</v>
      </c>
      <c r="BG77" s="338">
        <f>-IF(Financiamiento!$F$32*12+$A76&lt;=pagoint!BG$11,0,PMT(Financiamiento!$F$28/12,Financiamiento!$F$32*12,Financiamiento!$F44))</f>
        <v>0</v>
      </c>
      <c r="BH77" s="338">
        <f>-IF(Financiamiento!$F$32*12+$A76&lt;=pagoint!BH$11,0,PMT(Financiamiento!$F$28/12,Financiamiento!$F$32*12,Financiamiento!$F44))</f>
        <v>0</v>
      </c>
      <c r="BI77" s="338">
        <f>-IF(Financiamiento!$F$32*12+$A76&lt;=pagoint!BI$11,0,PMT(Financiamiento!$F$28/12,Financiamiento!$F$32*12,Financiamiento!$F44))</f>
        <v>0</v>
      </c>
      <c r="BJ77" s="338">
        <f>-IF(Financiamiento!$F$32*12+$A76&lt;=pagoint!BJ$11,0,PMT(Financiamiento!$F$28/12,Financiamiento!$F$32*12,Financiamiento!$F44))</f>
        <v>0</v>
      </c>
    </row>
    <row r="78" spans="1:62">
      <c r="A78" s="338">
        <v>3</v>
      </c>
      <c r="B78" s="337" t="s">
        <v>158</v>
      </c>
      <c r="E78" s="338">
        <f>-IF(Financiamiento!$F$32*12+$A77&lt;=pagoint!E$11,0,PMT(Financiamiento!$F$28/12,Financiamiento!$F$32*12,Financiamiento!$F45))</f>
        <v>0</v>
      </c>
      <c r="F78" s="338">
        <f>-IF(Financiamiento!$F$32*12+$A77&lt;=pagoint!F$11,0,PMT(Financiamiento!$F$28/12,Financiamiento!$F$32*12,Financiamiento!$F45))</f>
        <v>0</v>
      </c>
      <c r="G78" s="338">
        <f>-IF(Financiamiento!$F$32*12+$A77&lt;=pagoint!G$11,0,PMT(Financiamiento!$F$28/12,Financiamiento!$F$32*12,Financiamiento!$F45))</f>
        <v>0</v>
      </c>
      <c r="H78" s="338">
        <f>-IF(Financiamiento!$F$32*12+$A77&lt;=pagoint!H$11,0,PMT(Financiamiento!$F$28/12,Financiamiento!$F$32*12,Financiamiento!$F45))</f>
        <v>0</v>
      </c>
      <c r="I78" s="338">
        <f>-IF(Financiamiento!$F$32*12+$A77&lt;=pagoint!I$11,0,PMT(Financiamiento!$F$28/12,Financiamiento!$F$32*12,Financiamiento!$F45))</f>
        <v>0</v>
      </c>
      <c r="J78" s="338">
        <f>-IF(Financiamiento!$F$32*12+$A77&lt;=pagoint!J$11,0,PMT(Financiamiento!$F$28/12,Financiamiento!$F$32*12,Financiamiento!$F45))</f>
        <v>0</v>
      </c>
      <c r="K78" s="338">
        <f>-IF(Financiamiento!$F$32*12+$A77&lt;=pagoint!K$11,0,PMT(Financiamiento!$F$28/12,Financiamiento!$F$32*12,Financiamiento!$F45))</f>
        <v>0</v>
      </c>
      <c r="L78" s="338">
        <f>-IF(Financiamiento!$F$32*12+$A77&lt;=pagoint!L$11,0,PMT(Financiamiento!$F$28/12,Financiamiento!$F$32*12,Financiamiento!$F45))</f>
        <v>0</v>
      </c>
      <c r="M78" s="338">
        <f>-IF(Financiamiento!$F$32*12+$A77&lt;=pagoint!M$11,0,PMT(Financiamiento!$F$28/12,Financiamiento!$F$32*12,Financiamiento!$F45))</f>
        <v>0</v>
      </c>
      <c r="N78" s="338">
        <f>-IF(Financiamiento!$F$32*12+$A77&lt;=pagoint!N$11,0,PMT(Financiamiento!$F$28/12,Financiamiento!$F$32*12,Financiamiento!$F45))</f>
        <v>0</v>
      </c>
      <c r="O78" s="338">
        <f>-IF(Financiamiento!$F$32*12+$A77&lt;=pagoint!O$11,0,PMT(Financiamiento!$F$28/12,Financiamiento!$F$32*12,Financiamiento!$F45))</f>
        <v>0</v>
      </c>
      <c r="P78" s="338">
        <f>-IF(Financiamiento!$F$32*12+$A77&lt;=pagoint!P$11,0,PMT(Financiamiento!$F$28/12,Financiamiento!$F$32*12,Financiamiento!$F45))</f>
        <v>0</v>
      </c>
      <c r="Q78" s="338">
        <f>-IF(Financiamiento!$F$32*12+$A77&lt;=pagoint!Q$11,0,PMT(Financiamiento!$F$28/12,Financiamiento!$F$32*12,Financiamiento!$F45))</f>
        <v>0</v>
      </c>
      <c r="R78" s="338">
        <f>-IF(Financiamiento!$F$32*12+$A77&lt;=pagoint!R$11,0,PMT(Financiamiento!$F$28/12,Financiamiento!$F$32*12,Financiamiento!$F45))</f>
        <v>0</v>
      </c>
      <c r="S78" s="338">
        <f>-IF(Financiamiento!$F$32*12+$A77&lt;=pagoint!S$11,0,PMT(Financiamiento!$F$28/12,Financiamiento!$F$32*12,Financiamiento!$F45))</f>
        <v>0</v>
      </c>
      <c r="T78" s="338">
        <f>-IF(Financiamiento!$F$32*12+$A77&lt;=pagoint!T$11,0,PMT(Financiamiento!$F$28/12,Financiamiento!$F$32*12,Financiamiento!$F45))</f>
        <v>0</v>
      </c>
      <c r="U78" s="338">
        <f>-IF(Financiamiento!$F$32*12+$A77&lt;=pagoint!U$11,0,PMT(Financiamiento!$F$28/12,Financiamiento!$F$32*12,Financiamiento!$F45))</f>
        <v>0</v>
      </c>
      <c r="V78" s="338">
        <f>-IF(Financiamiento!$F$32*12+$A77&lt;=pagoint!V$11,0,PMT(Financiamiento!$F$28/12,Financiamiento!$F$32*12,Financiamiento!$F45))</f>
        <v>0</v>
      </c>
      <c r="W78" s="338">
        <f>-IF(Financiamiento!$F$32*12+$A77&lt;=pagoint!W$11,0,PMT(Financiamiento!$F$28/12,Financiamiento!$F$32*12,Financiamiento!$F45))</f>
        <v>0</v>
      </c>
      <c r="X78" s="338">
        <f>-IF(Financiamiento!$F$32*12+$A77&lt;=pagoint!X$11,0,PMT(Financiamiento!$F$28/12,Financiamiento!$F$32*12,Financiamiento!$F45))</f>
        <v>0</v>
      </c>
      <c r="Y78" s="338">
        <f>-IF(Financiamiento!$F$32*12+$A77&lt;=pagoint!Y$11,0,PMT(Financiamiento!$F$28/12,Financiamiento!$F$32*12,Financiamiento!$F45))</f>
        <v>0</v>
      </c>
      <c r="Z78" s="338">
        <f>-IF(Financiamiento!$F$32*12+$A77&lt;=pagoint!Z$11,0,PMT(Financiamiento!$F$28/12,Financiamiento!$F$32*12,Financiamiento!$F45))</f>
        <v>0</v>
      </c>
      <c r="AA78" s="338">
        <f>-IF(Financiamiento!$F$32*12+$A77&lt;=pagoint!AA$11,0,PMT(Financiamiento!$F$28/12,Financiamiento!$F$32*12,Financiamiento!$F45))</f>
        <v>0</v>
      </c>
      <c r="AB78" s="338">
        <f>-IF(Financiamiento!$F$32*12+$A77&lt;=pagoint!AB$11,0,PMT(Financiamiento!$F$28/12,Financiamiento!$F$32*12,Financiamiento!$F45))</f>
        <v>0</v>
      </c>
      <c r="AC78" s="338">
        <f>-IF(Financiamiento!$F$32*12+$A77&lt;=pagoint!AC$11,0,PMT(Financiamiento!$F$28/12,Financiamiento!$F$32*12,Financiamiento!$F45))</f>
        <v>0</v>
      </c>
      <c r="AD78" s="338">
        <f>-IF(Financiamiento!$F$32*12+$A77&lt;=pagoint!AD$11,0,PMT(Financiamiento!$F$28/12,Financiamiento!$F$32*12,Financiamiento!$F45))</f>
        <v>0</v>
      </c>
      <c r="AE78" s="338">
        <f>-IF(Financiamiento!$F$32*12+$A77&lt;=pagoint!AE$11,0,PMT(Financiamiento!$F$28/12,Financiamiento!$F$32*12,Financiamiento!$F45))</f>
        <v>0</v>
      </c>
      <c r="AF78" s="338">
        <f>-IF(Financiamiento!$F$32*12+$A77&lt;=pagoint!AF$11,0,PMT(Financiamiento!$F$28/12,Financiamiento!$F$32*12,Financiamiento!$F45))</f>
        <v>0</v>
      </c>
      <c r="AG78" s="338">
        <f>-IF(Financiamiento!$F$32*12+$A77&lt;=pagoint!AG$11,0,PMT(Financiamiento!$F$28/12,Financiamiento!$F$32*12,Financiamiento!$F45))</f>
        <v>0</v>
      </c>
      <c r="AH78" s="338">
        <f>-IF(Financiamiento!$F$32*12+$A77&lt;=pagoint!AH$11,0,PMT(Financiamiento!$F$28/12,Financiamiento!$F$32*12,Financiamiento!$F45))</f>
        <v>0</v>
      </c>
      <c r="AI78" s="338">
        <f>-IF(Financiamiento!$F$32*12+$A77&lt;=pagoint!AI$11,0,PMT(Financiamiento!$F$28/12,Financiamiento!$F$32*12,Financiamiento!$F45))</f>
        <v>0</v>
      </c>
      <c r="AJ78" s="338">
        <f>-IF(Financiamiento!$F$32*12+$A77&lt;=pagoint!AJ$11,0,PMT(Financiamiento!$F$28/12,Financiamiento!$F$32*12,Financiamiento!$F45))</f>
        <v>0</v>
      </c>
      <c r="AK78" s="338">
        <f>-IF(Financiamiento!$F$32*12+$A77&lt;=pagoint!AK$11,0,PMT(Financiamiento!$F$28/12,Financiamiento!$F$32*12,Financiamiento!$F45))</f>
        <v>0</v>
      </c>
      <c r="AL78" s="338">
        <f>-IF(Financiamiento!$F$32*12+$A77&lt;=pagoint!AL$11,0,PMT(Financiamiento!$F$28/12,Financiamiento!$F$32*12,Financiamiento!$F45))</f>
        <v>0</v>
      </c>
      <c r="AM78" s="338">
        <f>-IF(Financiamiento!$F$32*12+$A77&lt;=pagoint!AM$11,0,PMT(Financiamiento!$F$28/12,Financiamiento!$F$32*12,Financiamiento!$F45))</f>
        <v>0</v>
      </c>
      <c r="AN78" s="338">
        <f>-IF(Financiamiento!$F$32*12+$A77&lt;=pagoint!AN$11,0,PMT(Financiamiento!$F$28/12,Financiamiento!$F$32*12,Financiamiento!$F45))</f>
        <v>0</v>
      </c>
      <c r="AO78" s="338">
        <f>-IF(Financiamiento!$F$32*12+$A77&lt;=pagoint!AO$11,0,PMT(Financiamiento!$F$28/12,Financiamiento!$F$32*12,Financiamiento!$F45))</f>
        <v>0</v>
      </c>
      <c r="AP78" s="338">
        <f>-IF(Financiamiento!$F$32*12+$A77&lt;=pagoint!AP$11,0,PMT(Financiamiento!$F$28/12,Financiamiento!$F$32*12,Financiamiento!$F45))</f>
        <v>0</v>
      </c>
      <c r="AQ78" s="338">
        <f>-IF(Financiamiento!$F$32*12+$A77&lt;=pagoint!AQ$11,0,PMT(Financiamiento!$F$28/12,Financiamiento!$F$32*12,Financiamiento!$F45))</f>
        <v>0</v>
      </c>
      <c r="AR78" s="338">
        <f>-IF(Financiamiento!$F$32*12+$A77&lt;=pagoint!AR$11,0,PMT(Financiamiento!$F$28/12,Financiamiento!$F$32*12,Financiamiento!$F45))</f>
        <v>0</v>
      </c>
      <c r="AS78" s="338">
        <f>-IF(Financiamiento!$F$32*12+$A77&lt;=pagoint!AS$11,0,PMT(Financiamiento!$F$28/12,Financiamiento!$F$32*12,Financiamiento!$F45))</f>
        <v>0</v>
      </c>
      <c r="AT78" s="338">
        <f>-IF(Financiamiento!$F$32*12+$A77&lt;=pagoint!AT$11,0,PMT(Financiamiento!$F$28/12,Financiamiento!$F$32*12,Financiamiento!$F45))</f>
        <v>0</v>
      </c>
      <c r="AU78" s="338">
        <f>-IF(Financiamiento!$F$32*12+$A77&lt;=pagoint!AU$11,0,PMT(Financiamiento!$F$28/12,Financiamiento!$F$32*12,Financiamiento!$F45))</f>
        <v>0</v>
      </c>
      <c r="AV78" s="338">
        <f>-IF(Financiamiento!$F$32*12+$A77&lt;=pagoint!AV$11,0,PMT(Financiamiento!$F$28/12,Financiamiento!$F$32*12,Financiamiento!$F45))</f>
        <v>0</v>
      </c>
      <c r="AW78" s="338">
        <f>-IF(Financiamiento!$F$32*12+$A77&lt;=pagoint!AW$11,0,PMT(Financiamiento!$F$28/12,Financiamiento!$F$32*12,Financiamiento!$F45))</f>
        <v>0</v>
      </c>
      <c r="AX78" s="338">
        <f>-IF(Financiamiento!$F$32*12+$A77&lt;=pagoint!AX$11,0,PMT(Financiamiento!$F$28/12,Financiamiento!$F$32*12,Financiamiento!$F45))</f>
        <v>0</v>
      </c>
      <c r="AY78" s="338">
        <f>-IF(Financiamiento!$F$32*12+$A77&lt;=pagoint!AY$11,0,PMT(Financiamiento!$F$28/12,Financiamiento!$F$32*12,Financiamiento!$F45))</f>
        <v>0</v>
      </c>
      <c r="AZ78" s="338">
        <f>-IF(Financiamiento!$F$32*12+$A77&lt;=pagoint!AZ$11,0,PMT(Financiamiento!$F$28/12,Financiamiento!$F$32*12,Financiamiento!$F45))</f>
        <v>0</v>
      </c>
      <c r="BA78" s="338">
        <f>-IF(Financiamiento!$F$32*12+$A77&lt;=pagoint!BA$11,0,PMT(Financiamiento!$F$28/12,Financiamiento!$F$32*12,Financiamiento!$F45))</f>
        <v>0</v>
      </c>
      <c r="BB78" s="338">
        <f>-IF(Financiamiento!$F$32*12+$A77&lt;=pagoint!BB$11,0,PMT(Financiamiento!$F$28/12,Financiamiento!$F$32*12,Financiamiento!$F45))</f>
        <v>0</v>
      </c>
      <c r="BC78" s="338">
        <f>-IF(Financiamiento!$F$32*12+$A77&lt;=pagoint!BC$11,0,PMT(Financiamiento!$F$28/12,Financiamiento!$F$32*12,Financiamiento!$F45))</f>
        <v>0</v>
      </c>
      <c r="BD78" s="338">
        <f>-IF(Financiamiento!$F$32*12+$A77&lt;=pagoint!BD$11,0,PMT(Financiamiento!$F$28/12,Financiamiento!$F$32*12,Financiamiento!$F45))</f>
        <v>0</v>
      </c>
      <c r="BE78" s="338">
        <f>-IF(Financiamiento!$F$32*12+$A77&lt;=pagoint!BE$11,0,PMT(Financiamiento!$F$28/12,Financiamiento!$F$32*12,Financiamiento!$F45))</f>
        <v>0</v>
      </c>
      <c r="BF78" s="338">
        <f>-IF(Financiamiento!$F$32*12+$A77&lt;=pagoint!BF$11,0,PMT(Financiamiento!$F$28/12,Financiamiento!$F$32*12,Financiamiento!$F45))</f>
        <v>0</v>
      </c>
      <c r="BG78" s="338">
        <f>-IF(Financiamiento!$F$32*12+$A77&lt;=pagoint!BG$11,0,PMT(Financiamiento!$F$28/12,Financiamiento!$F$32*12,Financiamiento!$F45))</f>
        <v>0</v>
      </c>
      <c r="BH78" s="338">
        <f>-IF(Financiamiento!$F$32*12+$A77&lt;=pagoint!BH$11,0,PMT(Financiamiento!$F$28/12,Financiamiento!$F$32*12,Financiamiento!$F45))</f>
        <v>0</v>
      </c>
      <c r="BI78" s="338">
        <f>-IF(Financiamiento!$F$32*12+$A77&lt;=pagoint!BI$11,0,PMT(Financiamiento!$F$28/12,Financiamiento!$F$32*12,Financiamiento!$F45))</f>
        <v>0</v>
      </c>
      <c r="BJ78" s="338">
        <f>-IF(Financiamiento!$F$32*12+$A77&lt;=pagoint!BJ$11,0,PMT(Financiamiento!$F$28/12,Financiamiento!$F$32*12,Financiamiento!$F45))</f>
        <v>0</v>
      </c>
    </row>
    <row r="79" spans="1:62">
      <c r="A79" s="338">
        <v>4</v>
      </c>
      <c r="B79" s="337" t="s">
        <v>159</v>
      </c>
      <c r="F79" s="338">
        <f>-IF(Financiamiento!$F$32*12+$A78&lt;=pagoint!F$11,0,PMT(Financiamiento!$F$28/12,Financiamiento!$F$32*12,Financiamiento!$F46))</f>
        <v>0</v>
      </c>
      <c r="G79" s="338">
        <f>-IF(Financiamiento!$F$32*12+$A78&lt;=pagoint!G$11,0,PMT(Financiamiento!$F$28/12,Financiamiento!$F$32*12,Financiamiento!$F46))</f>
        <v>0</v>
      </c>
      <c r="H79" s="338">
        <f>-IF(Financiamiento!$F$32*12+$A78&lt;=pagoint!H$11,0,PMT(Financiamiento!$F$28/12,Financiamiento!$F$32*12,Financiamiento!$F46))</f>
        <v>0</v>
      </c>
      <c r="I79" s="338">
        <f>-IF(Financiamiento!$F$32*12+$A78&lt;=pagoint!I$11,0,PMT(Financiamiento!$F$28/12,Financiamiento!$F$32*12,Financiamiento!$F46))</f>
        <v>0</v>
      </c>
      <c r="J79" s="338">
        <f>-IF(Financiamiento!$F$32*12+$A78&lt;=pagoint!J$11,0,PMT(Financiamiento!$F$28/12,Financiamiento!$F$32*12,Financiamiento!$F46))</f>
        <v>0</v>
      </c>
      <c r="K79" s="338">
        <f>-IF(Financiamiento!$F$32*12+$A78&lt;=pagoint!K$11,0,PMT(Financiamiento!$F$28/12,Financiamiento!$F$32*12,Financiamiento!$F46))</f>
        <v>0</v>
      </c>
      <c r="L79" s="338">
        <f>-IF(Financiamiento!$F$32*12+$A78&lt;=pagoint!L$11,0,PMT(Financiamiento!$F$28/12,Financiamiento!$F$32*12,Financiamiento!$F46))</f>
        <v>0</v>
      </c>
      <c r="M79" s="338">
        <f>-IF(Financiamiento!$F$32*12+$A78&lt;=pagoint!M$11,0,PMT(Financiamiento!$F$28/12,Financiamiento!$F$32*12,Financiamiento!$F46))</f>
        <v>0</v>
      </c>
      <c r="N79" s="338">
        <f>-IF(Financiamiento!$F$32*12+$A78&lt;=pagoint!N$11,0,PMT(Financiamiento!$F$28/12,Financiamiento!$F$32*12,Financiamiento!$F46))</f>
        <v>0</v>
      </c>
      <c r="O79" s="338">
        <f>-IF(Financiamiento!$F$32*12+$A78&lt;=pagoint!O$11,0,PMT(Financiamiento!$F$28/12,Financiamiento!$F$32*12,Financiamiento!$F46))</f>
        <v>0</v>
      </c>
      <c r="P79" s="338">
        <f>-IF(Financiamiento!$F$32*12+$A78&lt;=pagoint!P$11,0,PMT(Financiamiento!$F$28/12,Financiamiento!$F$32*12,Financiamiento!$F46))</f>
        <v>0</v>
      </c>
      <c r="Q79" s="338">
        <f>-IF(Financiamiento!$F$32*12+$A78&lt;=pagoint!Q$11,0,PMT(Financiamiento!$F$28/12,Financiamiento!$F$32*12,Financiamiento!$F46))</f>
        <v>0</v>
      </c>
      <c r="R79" s="338">
        <f>-IF(Financiamiento!$F$32*12+$A78&lt;=pagoint!R$11,0,PMT(Financiamiento!$F$28/12,Financiamiento!$F$32*12,Financiamiento!$F46))</f>
        <v>0</v>
      </c>
      <c r="S79" s="338">
        <f>-IF(Financiamiento!$F$32*12+$A78&lt;=pagoint!S$11,0,PMT(Financiamiento!$F$28/12,Financiamiento!$F$32*12,Financiamiento!$F46))</f>
        <v>0</v>
      </c>
      <c r="T79" s="338">
        <f>-IF(Financiamiento!$F$32*12+$A78&lt;=pagoint!T$11,0,PMT(Financiamiento!$F$28/12,Financiamiento!$F$32*12,Financiamiento!$F46))</f>
        <v>0</v>
      </c>
      <c r="U79" s="338">
        <f>-IF(Financiamiento!$F$32*12+$A78&lt;=pagoint!U$11,0,PMT(Financiamiento!$F$28/12,Financiamiento!$F$32*12,Financiamiento!$F46))</f>
        <v>0</v>
      </c>
      <c r="V79" s="338">
        <f>-IF(Financiamiento!$F$32*12+$A78&lt;=pagoint!V$11,0,PMT(Financiamiento!$F$28/12,Financiamiento!$F$32*12,Financiamiento!$F46))</f>
        <v>0</v>
      </c>
      <c r="W79" s="338">
        <f>-IF(Financiamiento!$F$32*12+$A78&lt;=pagoint!W$11,0,PMT(Financiamiento!$F$28/12,Financiamiento!$F$32*12,Financiamiento!$F46))</f>
        <v>0</v>
      </c>
      <c r="X79" s="338">
        <f>-IF(Financiamiento!$F$32*12+$A78&lt;=pagoint!X$11,0,PMT(Financiamiento!$F$28/12,Financiamiento!$F$32*12,Financiamiento!$F46))</f>
        <v>0</v>
      </c>
      <c r="Y79" s="338">
        <f>-IF(Financiamiento!$F$32*12+$A78&lt;=pagoint!Y$11,0,PMT(Financiamiento!$F$28/12,Financiamiento!$F$32*12,Financiamiento!$F46))</f>
        <v>0</v>
      </c>
      <c r="Z79" s="338">
        <f>-IF(Financiamiento!$F$32*12+$A78&lt;=pagoint!Z$11,0,PMT(Financiamiento!$F$28/12,Financiamiento!$F$32*12,Financiamiento!$F46))</f>
        <v>0</v>
      </c>
      <c r="AA79" s="338">
        <f>-IF(Financiamiento!$F$32*12+$A78&lt;=pagoint!AA$11,0,PMT(Financiamiento!$F$28/12,Financiamiento!$F$32*12,Financiamiento!$F46))</f>
        <v>0</v>
      </c>
      <c r="AB79" s="338">
        <f>-IF(Financiamiento!$F$32*12+$A78&lt;=pagoint!AB$11,0,PMT(Financiamiento!$F$28/12,Financiamiento!$F$32*12,Financiamiento!$F46))</f>
        <v>0</v>
      </c>
      <c r="AC79" s="338">
        <f>-IF(Financiamiento!$F$32*12+$A78&lt;=pagoint!AC$11,0,PMT(Financiamiento!$F$28/12,Financiamiento!$F$32*12,Financiamiento!$F46))</f>
        <v>0</v>
      </c>
      <c r="AD79" s="338">
        <f>-IF(Financiamiento!$F$32*12+$A78&lt;=pagoint!AD$11,0,PMT(Financiamiento!$F$28/12,Financiamiento!$F$32*12,Financiamiento!$F46))</f>
        <v>0</v>
      </c>
      <c r="AE79" s="338">
        <f>-IF(Financiamiento!$F$32*12+$A78&lt;=pagoint!AE$11,0,PMT(Financiamiento!$F$28/12,Financiamiento!$F$32*12,Financiamiento!$F46))</f>
        <v>0</v>
      </c>
      <c r="AF79" s="338">
        <f>-IF(Financiamiento!$F$32*12+$A78&lt;=pagoint!AF$11,0,PMT(Financiamiento!$F$28/12,Financiamiento!$F$32*12,Financiamiento!$F46))</f>
        <v>0</v>
      </c>
      <c r="AG79" s="338">
        <f>-IF(Financiamiento!$F$32*12+$A78&lt;=pagoint!AG$11,0,PMT(Financiamiento!$F$28/12,Financiamiento!$F$32*12,Financiamiento!$F46))</f>
        <v>0</v>
      </c>
      <c r="AH79" s="338">
        <f>-IF(Financiamiento!$F$32*12+$A78&lt;=pagoint!AH$11,0,PMT(Financiamiento!$F$28/12,Financiamiento!$F$32*12,Financiamiento!$F46))</f>
        <v>0</v>
      </c>
      <c r="AI79" s="338">
        <f>-IF(Financiamiento!$F$32*12+$A78&lt;=pagoint!AI$11,0,PMT(Financiamiento!$F$28/12,Financiamiento!$F$32*12,Financiamiento!$F46))</f>
        <v>0</v>
      </c>
      <c r="AJ79" s="338">
        <f>-IF(Financiamiento!$F$32*12+$A78&lt;=pagoint!AJ$11,0,PMT(Financiamiento!$F$28/12,Financiamiento!$F$32*12,Financiamiento!$F46))</f>
        <v>0</v>
      </c>
      <c r="AK79" s="338">
        <f>-IF(Financiamiento!$F$32*12+$A78&lt;=pagoint!AK$11,0,PMT(Financiamiento!$F$28/12,Financiamiento!$F$32*12,Financiamiento!$F46))</f>
        <v>0</v>
      </c>
      <c r="AL79" s="338">
        <f>-IF(Financiamiento!$F$32*12+$A78&lt;=pagoint!AL$11,0,PMT(Financiamiento!$F$28/12,Financiamiento!$F$32*12,Financiamiento!$F46))</f>
        <v>0</v>
      </c>
      <c r="AM79" s="338">
        <f>-IF(Financiamiento!$F$32*12+$A78&lt;=pagoint!AM$11,0,PMT(Financiamiento!$F$28/12,Financiamiento!$F$32*12,Financiamiento!$F46))</f>
        <v>0</v>
      </c>
      <c r="AN79" s="338">
        <f>-IF(Financiamiento!$F$32*12+$A78&lt;=pagoint!AN$11,0,PMT(Financiamiento!$F$28/12,Financiamiento!$F$32*12,Financiamiento!$F46))</f>
        <v>0</v>
      </c>
      <c r="AO79" s="338">
        <f>-IF(Financiamiento!$F$32*12+$A78&lt;=pagoint!AO$11,0,PMT(Financiamiento!$F$28/12,Financiamiento!$F$32*12,Financiamiento!$F46))</f>
        <v>0</v>
      </c>
      <c r="AP79" s="338">
        <f>-IF(Financiamiento!$F$32*12+$A78&lt;=pagoint!AP$11,0,PMT(Financiamiento!$F$28/12,Financiamiento!$F$32*12,Financiamiento!$F46))</f>
        <v>0</v>
      </c>
      <c r="AQ79" s="338">
        <f>-IF(Financiamiento!$F$32*12+$A78&lt;=pagoint!AQ$11,0,PMT(Financiamiento!$F$28/12,Financiamiento!$F$32*12,Financiamiento!$F46))</f>
        <v>0</v>
      </c>
      <c r="AR79" s="338">
        <f>-IF(Financiamiento!$F$32*12+$A78&lt;=pagoint!AR$11,0,PMT(Financiamiento!$F$28/12,Financiamiento!$F$32*12,Financiamiento!$F46))</f>
        <v>0</v>
      </c>
      <c r="AS79" s="338">
        <f>-IF(Financiamiento!$F$32*12+$A78&lt;=pagoint!AS$11,0,PMT(Financiamiento!$F$28/12,Financiamiento!$F$32*12,Financiamiento!$F46))</f>
        <v>0</v>
      </c>
      <c r="AT79" s="338">
        <f>-IF(Financiamiento!$F$32*12+$A78&lt;=pagoint!AT$11,0,PMT(Financiamiento!$F$28/12,Financiamiento!$F$32*12,Financiamiento!$F46))</f>
        <v>0</v>
      </c>
      <c r="AU79" s="338">
        <f>-IF(Financiamiento!$F$32*12+$A78&lt;=pagoint!AU$11,0,PMT(Financiamiento!$F$28/12,Financiamiento!$F$32*12,Financiamiento!$F46))</f>
        <v>0</v>
      </c>
      <c r="AV79" s="338">
        <f>-IF(Financiamiento!$F$32*12+$A78&lt;=pagoint!AV$11,0,PMT(Financiamiento!$F$28/12,Financiamiento!$F$32*12,Financiamiento!$F46))</f>
        <v>0</v>
      </c>
      <c r="AW79" s="338">
        <f>-IF(Financiamiento!$F$32*12+$A78&lt;=pagoint!AW$11,0,PMT(Financiamiento!$F$28/12,Financiamiento!$F$32*12,Financiamiento!$F46))</f>
        <v>0</v>
      </c>
      <c r="AX79" s="338">
        <f>-IF(Financiamiento!$F$32*12+$A78&lt;=pagoint!AX$11,0,PMT(Financiamiento!$F$28/12,Financiamiento!$F$32*12,Financiamiento!$F46))</f>
        <v>0</v>
      </c>
      <c r="AY79" s="338">
        <f>-IF(Financiamiento!$F$32*12+$A78&lt;=pagoint!AY$11,0,PMT(Financiamiento!$F$28/12,Financiamiento!$F$32*12,Financiamiento!$F46))</f>
        <v>0</v>
      </c>
      <c r="AZ79" s="338">
        <f>-IF(Financiamiento!$F$32*12+$A78&lt;=pagoint!AZ$11,0,PMT(Financiamiento!$F$28/12,Financiamiento!$F$32*12,Financiamiento!$F46))</f>
        <v>0</v>
      </c>
      <c r="BA79" s="338">
        <f>-IF(Financiamiento!$F$32*12+$A78&lt;=pagoint!BA$11,0,PMT(Financiamiento!$F$28/12,Financiamiento!$F$32*12,Financiamiento!$F46))</f>
        <v>0</v>
      </c>
      <c r="BB79" s="338">
        <f>-IF(Financiamiento!$F$32*12+$A78&lt;=pagoint!BB$11,0,PMT(Financiamiento!$F$28/12,Financiamiento!$F$32*12,Financiamiento!$F46))</f>
        <v>0</v>
      </c>
      <c r="BC79" s="338">
        <f>-IF(Financiamiento!$F$32*12+$A78&lt;=pagoint!BC$11,0,PMT(Financiamiento!$F$28/12,Financiamiento!$F$32*12,Financiamiento!$F46))</f>
        <v>0</v>
      </c>
      <c r="BD79" s="338">
        <f>-IF(Financiamiento!$F$32*12+$A78&lt;=pagoint!BD$11,0,PMT(Financiamiento!$F$28/12,Financiamiento!$F$32*12,Financiamiento!$F46))</f>
        <v>0</v>
      </c>
      <c r="BE79" s="338">
        <f>-IF(Financiamiento!$F$32*12+$A78&lt;=pagoint!BE$11,0,PMT(Financiamiento!$F$28/12,Financiamiento!$F$32*12,Financiamiento!$F46))</f>
        <v>0</v>
      </c>
      <c r="BF79" s="338">
        <f>-IF(Financiamiento!$F$32*12+$A78&lt;=pagoint!BF$11,0,PMT(Financiamiento!$F$28/12,Financiamiento!$F$32*12,Financiamiento!$F46))</f>
        <v>0</v>
      </c>
      <c r="BG79" s="338">
        <f>-IF(Financiamiento!$F$32*12+$A78&lt;=pagoint!BG$11,0,PMT(Financiamiento!$F$28/12,Financiamiento!$F$32*12,Financiamiento!$F46))</f>
        <v>0</v>
      </c>
      <c r="BH79" s="338">
        <f>-IF(Financiamiento!$F$32*12+$A78&lt;=pagoint!BH$11,0,PMT(Financiamiento!$F$28/12,Financiamiento!$F$32*12,Financiamiento!$F46))</f>
        <v>0</v>
      </c>
      <c r="BI79" s="338">
        <f>-IF(Financiamiento!$F$32*12+$A78&lt;=pagoint!BI$11,0,PMT(Financiamiento!$F$28/12,Financiamiento!$F$32*12,Financiamiento!$F46))</f>
        <v>0</v>
      </c>
      <c r="BJ79" s="338">
        <f>-IF(Financiamiento!$F$32*12+$A78&lt;=pagoint!BJ$11,0,PMT(Financiamiento!$F$28/12,Financiamiento!$F$32*12,Financiamiento!$F46))</f>
        <v>0</v>
      </c>
    </row>
    <row r="80" spans="1:62">
      <c r="A80" s="338">
        <v>5</v>
      </c>
      <c r="B80" s="337" t="s">
        <v>160</v>
      </c>
      <c r="G80" s="338">
        <f>-IF(Financiamiento!$F$32*12+$A79&lt;=pagoint!G$11,0,PMT(Financiamiento!$F$28/12,Financiamiento!$F$32*12,Financiamiento!$F47))</f>
        <v>0</v>
      </c>
      <c r="H80" s="338">
        <f>-IF(Financiamiento!$F$32*12+$A79&lt;=pagoint!H$11,0,PMT(Financiamiento!$F$28/12,Financiamiento!$F$32*12,Financiamiento!$F47))</f>
        <v>0</v>
      </c>
      <c r="I80" s="338">
        <f>-IF(Financiamiento!$F$32*12+$A79&lt;=pagoint!I$11,0,PMT(Financiamiento!$F$28/12,Financiamiento!$F$32*12,Financiamiento!$F47))</f>
        <v>0</v>
      </c>
      <c r="J80" s="338">
        <f>-IF(Financiamiento!$F$32*12+$A79&lt;=pagoint!J$11,0,PMT(Financiamiento!$F$28/12,Financiamiento!$F$32*12,Financiamiento!$F47))</f>
        <v>0</v>
      </c>
      <c r="K80" s="338">
        <f>-IF(Financiamiento!$F$32*12+$A79&lt;=pagoint!K$11,0,PMT(Financiamiento!$F$28/12,Financiamiento!$F$32*12,Financiamiento!$F47))</f>
        <v>0</v>
      </c>
      <c r="L80" s="338">
        <f>-IF(Financiamiento!$F$32*12+$A79&lt;=pagoint!L$11,0,PMT(Financiamiento!$F$28/12,Financiamiento!$F$32*12,Financiamiento!$F47))</f>
        <v>0</v>
      </c>
      <c r="M80" s="338">
        <f>-IF(Financiamiento!$F$32*12+$A79&lt;=pagoint!M$11,0,PMT(Financiamiento!$F$28/12,Financiamiento!$F$32*12,Financiamiento!$F47))</f>
        <v>0</v>
      </c>
      <c r="N80" s="338">
        <f>-IF(Financiamiento!$F$32*12+$A79&lt;=pagoint!N$11,0,PMT(Financiamiento!$F$28/12,Financiamiento!$F$32*12,Financiamiento!$F47))</f>
        <v>0</v>
      </c>
      <c r="O80" s="338">
        <f>-IF(Financiamiento!$F$32*12+$A79&lt;=pagoint!O$11,0,PMT(Financiamiento!$F$28/12,Financiamiento!$F$32*12,Financiamiento!$F47))</f>
        <v>0</v>
      </c>
      <c r="P80" s="338">
        <f>-IF(Financiamiento!$F$32*12+$A79&lt;=pagoint!P$11,0,PMT(Financiamiento!$F$28/12,Financiamiento!$F$32*12,Financiamiento!$F47))</f>
        <v>0</v>
      </c>
      <c r="Q80" s="338">
        <f>-IF(Financiamiento!$F$32*12+$A79&lt;=pagoint!Q$11,0,PMT(Financiamiento!$F$28/12,Financiamiento!$F$32*12,Financiamiento!$F47))</f>
        <v>0</v>
      </c>
      <c r="R80" s="338">
        <f>-IF(Financiamiento!$F$32*12+$A79&lt;=pagoint!R$11,0,PMT(Financiamiento!$F$28/12,Financiamiento!$F$32*12,Financiamiento!$F47))</f>
        <v>0</v>
      </c>
      <c r="S80" s="338">
        <f>-IF(Financiamiento!$F$32*12+$A79&lt;=pagoint!S$11,0,PMT(Financiamiento!$F$28/12,Financiamiento!$F$32*12,Financiamiento!$F47))</f>
        <v>0</v>
      </c>
      <c r="T80" s="338">
        <f>-IF(Financiamiento!$F$32*12+$A79&lt;=pagoint!T$11,0,PMT(Financiamiento!$F$28/12,Financiamiento!$F$32*12,Financiamiento!$F47))</f>
        <v>0</v>
      </c>
      <c r="U80" s="338">
        <f>-IF(Financiamiento!$F$32*12+$A79&lt;=pagoint!U$11,0,PMT(Financiamiento!$F$28/12,Financiamiento!$F$32*12,Financiamiento!$F47))</f>
        <v>0</v>
      </c>
      <c r="V80" s="338">
        <f>-IF(Financiamiento!$F$32*12+$A79&lt;=pagoint!V$11,0,PMT(Financiamiento!$F$28/12,Financiamiento!$F$32*12,Financiamiento!$F47))</f>
        <v>0</v>
      </c>
      <c r="W80" s="338">
        <f>-IF(Financiamiento!$F$32*12+$A79&lt;=pagoint!W$11,0,PMT(Financiamiento!$F$28/12,Financiamiento!$F$32*12,Financiamiento!$F47))</f>
        <v>0</v>
      </c>
      <c r="X80" s="338">
        <f>-IF(Financiamiento!$F$32*12+$A79&lt;=pagoint!X$11,0,PMT(Financiamiento!$F$28/12,Financiamiento!$F$32*12,Financiamiento!$F47))</f>
        <v>0</v>
      </c>
      <c r="Y80" s="338">
        <f>-IF(Financiamiento!$F$32*12+$A79&lt;=pagoint!Y$11,0,PMT(Financiamiento!$F$28/12,Financiamiento!$F$32*12,Financiamiento!$F47))</f>
        <v>0</v>
      </c>
      <c r="Z80" s="338">
        <f>-IF(Financiamiento!$F$32*12+$A79&lt;=pagoint!Z$11,0,PMT(Financiamiento!$F$28/12,Financiamiento!$F$32*12,Financiamiento!$F47))</f>
        <v>0</v>
      </c>
      <c r="AA80" s="338">
        <f>-IF(Financiamiento!$F$32*12+$A79&lt;=pagoint!AA$11,0,PMT(Financiamiento!$F$28/12,Financiamiento!$F$32*12,Financiamiento!$F47))</f>
        <v>0</v>
      </c>
      <c r="AB80" s="338">
        <f>-IF(Financiamiento!$F$32*12+$A79&lt;=pagoint!AB$11,0,PMT(Financiamiento!$F$28/12,Financiamiento!$F$32*12,Financiamiento!$F47))</f>
        <v>0</v>
      </c>
      <c r="AC80" s="338">
        <f>-IF(Financiamiento!$F$32*12+$A79&lt;=pagoint!AC$11,0,PMT(Financiamiento!$F$28/12,Financiamiento!$F$32*12,Financiamiento!$F47))</f>
        <v>0</v>
      </c>
      <c r="AD80" s="338">
        <f>-IF(Financiamiento!$F$32*12+$A79&lt;=pagoint!AD$11,0,PMT(Financiamiento!$F$28/12,Financiamiento!$F$32*12,Financiamiento!$F47))</f>
        <v>0</v>
      </c>
      <c r="AE80" s="338">
        <f>-IF(Financiamiento!$F$32*12+$A79&lt;=pagoint!AE$11,0,PMT(Financiamiento!$F$28/12,Financiamiento!$F$32*12,Financiamiento!$F47))</f>
        <v>0</v>
      </c>
      <c r="AF80" s="338">
        <f>-IF(Financiamiento!$F$32*12+$A79&lt;=pagoint!AF$11,0,PMT(Financiamiento!$F$28/12,Financiamiento!$F$32*12,Financiamiento!$F47))</f>
        <v>0</v>
      </c>
      <c r="AG80" s="338">
        <f>-IF(Financiamiento!$F$32*12+$A79&lt;=pagoint!AG$11,0,PMT(Financiamiento!$F$28/12,Financiamiento!$F$32*12,Financiamiento!$F47))</f>
        <v>0</v>
      </c>
      <c r="AH80" s="338">
        <f>-IF(Financiamiento!$F$32*12+$A79&lt;=pagoint!AH$11,0,PMT(Financiamiento!$F$28/12,Financiamiento!$F$32*12,Financiamiento!$F47))</f>
        <v>0</v>
      </c>
      <c r="AI80" s="338">
        <f>-IF(Financiamiento!$F$32*12+$A79&lt;=pagoint!AI$11,0,PMT(Financiamiento!$F$28/12,Financiamiento!$F$32*12,Financiamiento!$F47))</f>
        <v>0</v>
      </c>
      <c r="AJ80" s="338">
        <f>-IF(Financiamiento!$F$32*12+$A79&lt;=pagoint!AJ$11,0,PMT(Financiamiento!$F$28/12,Financiamiento!$F$32*12,Financiamiento!$F47))</f>
        <v>0</v>
      </c>
      <c r="AK80" s="338">
        <f>-IF(Financiamiento!$F$32*12+$A79&lt;=pagoint!AK$11,0,PMT(Financiamiento!$F$28/12,Financiamiento!$F$32*12,Financiamiento!$F47))</f>
        <v>0</v>
      </c>
      <c r="AL80" s="338">
        <f>-IF(Financiamiento!$F$32*12+$A79&lt;=pagoint!AL$11,0,PMT(Financiamiento!$F$28/12,Financiamiento!$F$32*12,Financiamiento!$F47))</f>
        <v>0</v>
      </c>
      <c r="AM80" s="338">
        <f>-IF(Financiamiento!$F$32*12+$A79&lt;=pagoint!AM$11,0,PMT(Financiamiento!$F$28/12,Financiamiento!$F$32*12,Financiamiento!$F47))</f>
        <v>0</v>
      </c>
      <c r="AN80" s="338">
        <f>-IF(Financiamiento!$F$32*12+$A79&lt;=pagoint!AN$11,0,PMT(Financiamiento!$F$28/12,Financiamiento!$F$32*12,Financiamiento!$F47))</f>
        <v>0</v>
      </c>
      <c r="AO80" s="338">
        <f>-IF(Financiamiento!$F$32*12+$A79&lt;=pagoint!AO$11,0,PMT(Financiamiento!$F$28/12,Financiamiento!$F$32*12,Financiamiento!$F47))</f>
        <v>0</v>
      </c>
      <c r="AP80" s="338">
        <f>-IF(Financiamiento!$F$32*12+$A79&lt;=pagoint!AP$11,0,PMT(Financiamiento!$F$28/12,Financiamiento!$F$32*12,Financiamiento!$F47))</f>
        <v>0</v>
      </c>
      <c r="AQ80" s="338">
        <f>-IF(Financiamiento!$F$32*12+$A79&lt;=pagoint!AQ$11,0,PMT(Financiamiento!$F$28/12,Financiamiento!$F$32*12,Financiamiento!$F47))</f>
        <v>0</v>
      </c>
      <c r="AR80" s="338">
        <f>-IF(Financiamiento!$F$32*12+$A79&lt;=pagoint!AR$11,0,PMT(Financiamiento!$F$28/12,Financiamiento!$F$32*12,Financiamiento!$F47))</f>
        <v>0</v>
      </c>
      <c r="AS80" s="338">
        <f>-IF(Financiamiento!$F$32*12+$A79&lt;=pagoint!AS$11,0,PMT(Financiamiento!$F$28/12,Financiamiento!$F$32*12,Financiamiento!$F47))</f>
        <v>0</v>
      </c>
      <c r="AT80" s="338">
        <f>-IF(Financiamiento!$F$32*12+$A79&lt;=pagoint!AT$11,0,PMT(Financiamiento!$F$28/12,Financiamiento!$F$32*12,Financiamiento!$F47))</f>
        <v>0</v>
      </c>
      <c r="AU80" s="338">
        <f>-IF(Financiamiento!$F$32*12+$A79&lt;=pagoint!AU$11,0,PMT(Financiamiento!$F$28/12,Financiamiento!$F$32*12,Financiamiento!$F47))</f>
        <v>0</v>
      </c>
      <c r="AV80" s="338">
        <f>-IF(Financiamiento!$F$32*12+$A79&lt;=pagoint!AV$11,0,PMT(Financiamiento!$F$28/12,Financiamiento!$F$32*12,Financiamiento!$F47))</f>
        <v>0</v>
      </c>
      <c r="AW80" s="338">
        <f>-IF(Financiamiento!$F$32*12+$A79&lt;=pagoint!AW$11,0,PMT(Financiamiento!$F$28/12,Financiamiento!$F$32*12,Financiamiento!$F47))</f>
        <v>0</v>
      </c>
      <c r="AX80" s="338">
        <f>-IF(Financiamiento!$F$32*12+$A79&lt;=pagoint!AX$11,0,PMT(Financiamiento!$F$28/12,Financiamiento!$F$32*12,Financiamiento!$F47))</f>
        <v>0</v>
      </c>
      <c r="AY80" s="338">
        <f>-IF(Financiamiento!$F$32*12+$A79&lt;=pagoint!AY$11,0,PMT(Financiamiento!$F$28/12,Financiamiento!$F$32*12,Financiamiento!$F47))</f>
        <v>0</v>
      </c>
      <c r="AZ80" s="338">
        <f>-IF(Financiamiento!$F$32*12+$A79&lt;=pagoint!AZ$11,0,PMT(Financiamiento!$F$28/12,Financiamiento!$F$32*12,Financiamiento!$F47))</f>
        <v>0</v>
      </c>
      <c r="BA80" s="338">
        <f>-IF(Financiamiento!$F$32*12+$A79&lt;=pagoint!BA$11,0,PMT(Financiamiento!$F$28/12,Financiamiento!$F$32*12,Financiamiento!$F47))</f>
        <v>0</v>
      </c>
      <c r="BB80" s="338">
        <f>-IF(Financiamiento!$F$32*12+$A79&lt;=pagoint!BB$11,0,PMT(Financiamiento!$F$28/12,Financiamiento!$F$32*12,Financiamiento!$F47))</f>
        <v>0</v>
      </c>
      <c r="BC80" s="338">
        <f>-IF(Financiamiento!$F$32*12+$A79&lt;=pagoint!BC$11,0,PMT(Financiamiento!$F$28/12,Financiamiento!$F$32*12,Financiamiento!$F47))</f>
        <v>0</v>
      </c>
      <c r="BD80" s="338">
        <f>-IF(Financiamiento!$F$32*12+$A79&lt;=pagoint!BD$11,0,PMT(Financiamiento!$F$28/12,Financiamiento!$F$32*12,Financiamiento!$F47))</f>
        <v>0</v>
      </c>
      <c r="BE80" s="338">
        <f>-IF(Financiamiento!$F$32*12+$A79&lt;=pagoint!BE$11,0,PMT(Financiamiento!$F$28/12,Financiamiento!$F$32*12,Financiamiento!$F47))</f>
        <v>0</v>
      </c>
      <c r="BF80" s="338">
        <f>-IF(Financiamiento!$F$32*12+$A79&lt;=pagoint!BF$11,0,PMT(Financiamiento!$F$28/12,Financiamiento!$F$32*12,Financiamiento!$F47))</f>
        <v>0</v>
      </c>
      <c r="BG80" s="338">
        <f>-IF(Financiamiento!$F$32*12+$A79&lt;=pagoint!BG$11,0,PMT(Financiamiento!$F$28/12,Financiamiento!$F$32*12,Financiamiento!$F47))</f>
        <v>0</v>
      </c>
      <c r="BH80" s="338">
        <f>-IF(Financiamiento!$F$32*12+$A79&lt;=pagoint!BH$11,0,PMT(Financiamiento!$F$28/12,Financiamiento!$F$32*12,Financiamiento!$F47))</f>
        <v>0</v>
      </c>
      <c r="BI80" s="338">
        <f>-IF(Financiamiento!$F$32*12+$A79&lt;=pagoint!BI$11,0,PMT(Financiamiento!$F$28/12,Financiamiento!$F$32*12,Financiamiento!$F47))</f>
        <v>0</v>
      </c>
      <c r="BJ80" s="338">
        <f>-IF(Financiamiento!$F$32*12+$A79&lt;=pagoint!BJ$11,0,PMT(Financiamiento!$F$28/12,Financiamiento!$F$32*12,Financiamiento!$F47))</f>
        <v>0</v>
      </c>
    </row>
    <row r="81" spans="1:62">
      <c r="A81" s="338">
        <v>6</v>
      </c>
      <c r="B81" s="337" t="s">
        <v>161</v>
      </c>
      <c r="H81" s="338">
        <f>-IF(Financiamiento!$F$32*12+$A80&lt;=pagoint!H$11,0,PMT(Financiamiento!$F$28/12,Financiamiento!$F$32*12,Financiamiento!$F48))</f>
        <v>0</v>
      </c>
      <c r="I81" s="338">
        <f>-IF(Financiamiento!$F$32*12+$A80&lt;=pagoint!I$11,0,PMT(Financiamiento!$F$28/12,Financiamiento!$F$32*12,Financiamiento!$F48))</f>
        <v>0</v>
      </c>
      <c r="J81" s="338">
        <f>-IF(Financiamiento!$F$32*12+$A80&lt;=pagoint!J$11,0,PMT(Financiamiento!$F$28/12,Financiamiento!$F$32*12,Financiamiento!$F48))</f>
        <v>0</v>
      </c>
      <c r="K81" s="338">
        <f>-IF(Financiamiento!$F$32*12+$A80&lt;=pagoint!K$11,0,PMT(Financiamiento!$F$28/12,Financiamiento!$F$32*12,Financiamiento!$F48))</f>
        <v>0</v>
      </c>
      <c r="L81" s="338">
        <f>-IF(Financiamiento!$F$32*12+$A80&lt;=pagoint!L$11,0,PMT(Financiamiento!$F$28/12,Financiamiento!$F$32*12,Financiamiento!$F48))</f>
        <v>0</v>
      </c>
      <c r="M81" s="338">
        <f>-IF(Financiamiento!$F$32*12+$A80&lt;=pagoint!M$11,0,PMT(Financiamiento!$F$28/12,Financiamiento!$F$32*12,Financiamiento!$F48))</f>
        <v>0</v>
      </c>
      <c r="N81" s="338">
        <f>-IF(Financiamiento!$F$32*12+$A80&lt;=pagoint!N$11,0,PMT(Financiamiento!$F$28/12,Financiamiento!$F$32*12,Financiamiento!$F48))</f>
        <v>0</v>
      </c>
      <c r="O81" s="338">
        <f>-IF(Financiamiento!$F$32*12+$A80&lt;=pagoint!O$11,0,PMT(Financiamiento!$F$28/12,Financiamiento!$F$32*12,Financiamiento!$F48))</f>
        <v>0</v>
      </c>
      <c r="P81" s="338">
        <f>-IF(Financiamiento!$F$32*12+$A80&lt;=pagoint!P$11,0,PMT(Financiamiento!$F$28/12,Financiamiento!$F$32*12,Financiamiento!$F48))</f>
        <v>0</v>
      </c>
      <c r="Q81" s="338">
        <f>-IF(Financiamiento!$F$32*12+$A80&lt;=pagoint!Q$11,0,PMT(Financiamiento!$F$28/12,Financiamiento!$F$32*12,Financiamiento!$F48))</f>
        <v>0</v>
      </c>
      <c r="R81" s="338">
        <f>-IF(Financiamiento!$F$32*12+$A80&lt;=pagoint!R$11,0,PMT(Financiamiento!$F$28/12,Financiamiento!$F$32*12,Financiamiento!$F48))</f>
        <v>0</v>
      </c>
      <c r="S81" s="338">
        <f>-IF(Financiamiento!$F$32*12+$A80&lt;=pagoint!S$11,0,PMT(Financiamiento!$F$28/12,Financiamiento!$F$32*12,Financiamiento!$F48))</f>
        <v>0</v>
      </c>
      <c r="T81" s="338">
        <f>-IF(Financiamiento!$F$32*12+$A80&lt;=pagoint!T$11,0,PMT(Financiamiento!$F$28/12,Financiamiento!$F$32*12,Financiamiento!$F48))</f>
        <v>0</v>
      </c>
      <c r="U81" s="338">
        <f>-IF(Financiamiento!$F$32*12+$A80&lt;=pagoint!U$11,0,PMT(Financiamiento!$F$28/12,Financiamiento!$F$32*12,Financiamiento!$F48))</f>
        <v>0</v>
      </c>
      <c r="V81" s="338">
        <f>-IF(Financiamiento!$F$32*12+$A80&lt;=pagoint!V$11,0,PMT(Financiamiento!$F$28/12,Financiamiento!$F$32*12,Financiamiento!$F48))</f>
        <v>0</v>
      </c>
      <c r="W81" s="338">
        <f>-IF(Financiamiento!$F$32*12+$A80&lt;=pagoint!W$11,0,PMT(Financiamiento!$F$28/12,Financiamiento!$F$32*12,Financiamiento!$F48))</f>
        <v>0</v>
      </c>
      <c r="X81" s="338">
        <f>-IF(Financiamiento!$F$32*12+$A80&lt;=pagoint!X$11,0,PMT(Financiamiento!$F$28/12,Financiamiento!$F$32*12,Financiamiento!$F48))</f>
        <v>0</v>
      </c>
      <c r="Y81" s="338">
        <f>-IF(Financiamiento!$F$32*12+$A80&lt;=pagoint!Y$11,0,PMT(Financiamiento!$F$28/12,Financiamiento!$F$32*12,Financiamiento!$F48))</f>
        <v>0</v>
      </c>
      <c r="Z81" s="338">
        <f>-IF(Financiamiento!$F$32*12+$A80&lt;=pagoint!Z$11,0,PMT(Financiamiento!$F$28/12,Financiamiento!$F$32*12,Financiamiento!$F48))</f>
        <v>0</v>
      </c>
      <c r="AA81" s="338">
        <f>-IF(Financiamiento!$F$32*12+$A80&lt;=pagoint!AA$11,0,PMT(Financiamiento!$F$28/12,Financiamiento!$F$32*12,Financiamiento!$F48))</f>
        <v>0</v>
      </c>
      <c r="AB81" s="338">
        <f>-IF(Financiamiento!$F$32*12+$A80&lt;=pagoint!AB$11,0,PMT(Financiamiento!$F$28/12,Financiamiento!$F$32*12,Financiamiento!$F48))</f>
        <v>0</v>
      </c>
      <c r="AC81" s="338">
        <f>-IF(Financiamiento!$F$32*12+$A80&lt;=pagoint!AC$11,0,PMT(Financiamiento!$F$28/12,Financiamiento!$F$32*12,Financiamiento!$F48))</f>
        <v>0</v>
      </c>
      <c r="AD81" s="338">
        <f>-IF(Financiamiento!$F$32*12+$A80&lt;=pagoint!AD$11,0,PMT(Financiamiento!$F$28/12,Financiamiento!$F$32*12,Financiamiento!$F48))</f>
        <v>0</v>
      </c>
      <c r="AE81" s="338">
        <f>-IF(Financiamiento!$F$32*12+$A80&lt;=pagoint!AE$11,0,PMT(Financiamiento!$F$28/12,Financiamiento!$F$32*12,Financiamiento!$F48))</f>
        <v>0</v>
      </c>
      <c r="AF81" s="338">
        <f>-IF(Financiamiento!$F$32*12+$A80&lt;=pagoint!AF$11,0,PMT(Financiamiento!$F$28/12,Financiamiento!$F$32*12,Financiamiento!$F48))</f>
        <v>0</v>
      </c>
      <c r="AG81" s="338">
        <f>-IF(Financiamiento!$F$32*12+$A80&lt;=pagoint!AG$11,0,PMT(Financiamiento!$F$28/12,Financiamiento!$F$32*12,Financiamiento!$F48))</f>
        <v>0</v>
      </c>
      <c r="AH81" s="338">
        <f>-IF(Financiamiento!$F$32*12+$A80&lt;=pagoint!AH$11,0,PMT(Financiamiento!$F$28/12,Financiamiento!$F$32*12,Financiamiento!$F48))</f>
        <v>0</v>
      </c>
      <c r="AI81" s="338">
        <f>-IF(Financiamiento!$F$32*12+$A80&lt;=pagoint!AI$11,0,PMT(Financiamiento!$F$28/12,Financiamiento!$F$32*12,Financiamiento!$F48))</f>
        <v>0</v>
      </c>
      <c r="AJ81" s="338">
        <f>-IF(Financiamiento!$F$32*12+$A80&lt;=pagoint!AJ$11,0,PMT(Financiamiento!$F$28/12,Financiamiento!$F$32*12,Financiamiento!$F48))</f>
        <v>0</v>
      </c>
      <c r="AK81" s="338">
        <f>-IF(Financiamiento!$F$32*12+$A80&lt;=pagoint!AK$11,0,PMT(Financiamiento!$F$28/12,Financiamiento!$F$32*12,Financiamiento!$F48))</f>
        <v>0</v>
      </c>
      <c r="AL81" s="338">
        <f>-IF(Financiamiento!$F$32*12+$A80&lt;=pagoint!AL$11,0,PMT(Financiamiento!$F$28/12,Financiamiento!$F$32*12,Financiamiento!$F48))</f>
        <v>0</v>
      </c>
      <c r="AM81" s="338">
        <f>-IF(Financiamiento!$F$32*12+$A80&lt;=pagoint!AM$11,0,PMT(Financiamiento!$F$28/12,Financiamiento!$F$32*12,Financiamiento!$F48))</f>
        <v>0</v>
      </c>
      <c r="AN81" s="338">
        <f>-IF(Financiamiento!$F$32*12+$A80&lt;=pagoint!AN$11,0,PMT(Financiamiento!$F$28/12,Financiamiento!$F$32*12,Financiamiento!$F48))</f>
        <v>0</v>
      </c>
      <c r="AO81" s="338">
        <f>-IF(Financiamiento!$F$32*12+$A80&lt;=pagoint!AO$11,0,PMT(Financiamiento!$F$28/12,Financiamiento!$F$32*12,Financiamiento!$F48))</f>
        <v>0</v>
      </c>
      <c r="AP81" s="338">
        <f>-IF(Financiamiento!$F$32*12+$A80&lt;=pagoint!AP$11,0,PMT(Financiamiento!$F$28/12,Financiamiento!$F$32*12,Financiamiento!$F48))</f>
        <v>0</v>
      </c>
      <c r="AQ81" s="338">
        <f>-IF(Financiamiento!$F$32*12+$A80&lt;=pagoint!AQ$11,0,PMT(Financiamiento!$F$28/12,Financiamiento!$F$32*12,Financiamiento!$F48))</f>
        <v>0</v>
      </c>
      <c r="AR81" s="338">
        <f>-IF(Financiamiento!$F$32*12+$A80&lt;=pagoint!AR$11,0,PMT(Financiamiento!$F$28/12,Financiamiento!$F$32*12,Financiamiento!$F48))</f>
        <v>0</v>
      </c>
      <c r="AS81" s="338">
        <f>-IF(Financiamiento!$F$32*12+$A80&lt;=pagoint!AS$11,0,PMT(Financiamiento!$F$28/12,Financiamiento!$F$32*12,Financiamiento!$F48))</f>
        <v>0</v>
      </c>
      <c r="AT81" s="338">
        <f>-IF(Financiamiento!$F$32*12+$A80&lt;=pagoint!AT$11,0,PMT(Financiamiento!$F$28/12,Financiamiento!$F$32*12,Financiamiento!$F48))</f>
        <v>0</v>
      </c>
      <c r="AU81" s="338">
        <f>-IF(Financiamiento!$F$32*12+$A80&lt;=pagoint!AU$11,0,PMT(Financiamiento!$F$28/12,Financiamiento!$F$32*12,Financiamiento!$F48))</f>
        <v>0</v>
      </c>
      <c r="AV81" s="338">
        <f>-IF(Financiamiento!$F$32*12+$A80&lt;=pagoint!AV$11,0,PMT(Financiamiento!$F$28/12,Financiamiento!$F$32*12,Financiamiento!$F48))</f>
        <v>0</v>
      </c>
      <c r="AW81" s="338">
        <f>-IF(Financiamiento!$F$32*12+$A80&lt;=pagoint!AW$11,0,PMT(Financiamiento!$F$28/12,Financiamiento!$F$32*12,Financiamiento!$F48))</f>
        <v>0</v>
      </c>
      <c r="AX81" s="338">
        <f>-IF(Financiamiento!$F$32*12+$A80&lt;=pagoint!AX$11,0,PMT(Financiamiento!$F$28/12,Financiamiento!$F$32*12,Financiamiento!$F48))</f>
        <v>0</v>
      </c>
      <c r="AY81" s="338">
        <f>-IF(Financiamiento!$F$32*12+$A80&lt;=pagoint!AY$11,0,PMT(Financiamiento!$F$28/12,Financiamiento!$F$32*12,Financiamiento!$F48))</f>
        <v>0</v>
      </c>
      <c r="AZ81" s="338">
        <f>-IF(Financiamiento!$F$32*12+$A80&lt;=pagoint!AZ$11,0,PMT(Financiamiento!$F$28/12,Financiamiento!$F$32*12,Financiamiento!$F48))</f>
        <v>0</v>
      </c>
      <c r="BA81" s="338">
        <f>-IF(Financiamiento!$F$32*12+$A80&lt;=pagoint!BA$11,0,PMT(Financiamiento!$F$28/12,Financiamiento!$F$32*12,Financiamiento!$F48))</f>
        <v>0</v>
      </c>
      <c r="BB81" s="338">
        <f>-IF(Financiamiento!$F$32*12+$A80&lt;=pagoint!BB$11,0,PMT(Financiamiento!$F$28/12,Financiamiento!$F$32*12,Financiamiento!$F48))</f>
        <v>0</v>
      </c>
      <c r="BC81" s="338">
        <f>-IF(Financiamiento!$F$32*12+$A80&lt;=pagoint!BC$11,0,PMT(Financiamiento!$F$28/12,Financiamiento!$F$32*12,Financiamiento!$F48))</f>
        <v>0</v>
      </c>
      <c r="BD81" s="338">
        <f>-IF(Financiamiento!$F$32*12+$A80&lt;=pagoint!BD$11,0,PMT(Financiamiento!$F$28/12,Financiamiento!$F$32*12,Financiamiento!$F48))</f>
        <v>0</v>
      </c>
      <c r="BE81" s="338">
        <f>-IF(Financiamiento!$F$32*12+$A80&lt;=pagoint!BE$11,0,PMT(Financiamiento!$F$28/12,Financiamiento!$F$32*12,Financiamiento!$F48))</f>
        <v>0</v>
      </c>
      <c r="BF81" s="338">
        <f>-IF(Financiamiento!$F$32*12+$A80&lt;=pagoint!BF$11,0,PMT(Financiamiento!$F$28/12,Financiamiento!$F$32*12,Financiamiento!$F48))</f>
        <v>0</v>
      </c>
      <c r="BG81" s="338">
        <f>-IF(Financiamiento!$F$32*12+$A80&lt;=pagoint!BG$11,0,PMT(Financiamiento!$F$28/12,Financiamiento!$F$32*12,Financiamiento!$F48))</f>
        <v>0</v>
      </c>
      <c r="BH81" s="338">
        <f>-IF(Financiamiento!$F$32*12+$A80&lt;=pagoint!BH$11,0,PMT(Financiamiento!$F$28/12,Financiamiento!$F$32*12,Financiamiento!$F48))</f>
        <v>0</v>
      </c>
      <c r="BI81" s="338">
        <f>-IF(Financiamiento!$F$32*12+$A80&lt;=pagoint!BI$11,0,PMT(Financiamiento!$F$28/12,Financiamiento!$F$32*12,Financiamiento!$F48))</f>
        <v>0</v>
      </c>
      <c r="BJ81" s="338">
        <f>-IF(Financiamiento!$F$32*12+$A80&lt;=pagoint!BJ$11,0,PMT(Financiamiento!$F$28/12,Financiamiento!$F$32*12,Financiamiento!$F48))</f>
        <v>0</v>
      </c>
    </row>
    <row r="82" spans="1:62">
      <c r="A82" s="338">
        <v>7</v>
      </c>
      <c r="B82" s="337" t="s">
        <v>162</v>
      </c>
      <c r="I82" s="338">
        <f>-IF(Financiamiento!$F$32*12+$A81&lt;=pagoint!I$11,0,PMT(Financiamiento!$F$28/12,Financiamiento!$F$32*12,Financiamiento!$F49))</f>
        <v>0</v>
      </c>
      <c r="J82" s="338">
        <f>-IF(Financiamiento!$F$32*12+$A81&lt;=pagoint!J$11,0,PMT(Financiamiento!$F$28/12,Financiamiento!$F$32*12,Financiamiento!$F49))</f>
        <v>0</v>
      </c>
      <c r="K82" s="338">
        <f>-IF(Financiamiento!$F$32*12+$A81&lt;=pagoint!K$11,0,PMT(Financiamiento!$F$28/12,Financiamiento!$F$32*12,Financiamiento!$F49))</f>
        <v>0</v>
      </c>
      <c r="L82" s="338">
        <f>-IF(Financiamiento!$F$32*12+$A81&lt;=pagoint!L$11,0,PMT(Financiamiento!$F$28/12,Financiamiento!$F$32*12,Financiamiento!$F49))</f>
        <v>0</v>
      </c>
      <c r="M82" s="338">
        <f>-IF(Financiamiento!$F$32*12+$A81&lt;=pagoint!M$11,0,PMT(Financiamiento!$F$28/12,Financiamiento!$F$32*12,Financiamiento!$F49))</f>
        <v>0</v>
      </c>
      <c r="N82" s="338">
        <f>-IF(Financiamiento!$F$32*12+$A81&lt;=pagoint!N$11,0,PMT(Financiamiento!$F$28/12,Financiamiento!$F$32*12,Financiamiento!$F49))</f>
        <v>0</v>
      </c>
      <c r="O82" s="338">
        <f>-IF(Financiamiento!$F$32*12+$A81&lt;=pagoint!O$11,0,PMT(Financiamiento!$F$28/12,Financiamiento!$F$32*12,Financiamiento!$F49))</f>
        <v>0</v>
      </c>
      <c r="P82" s="338">
        <f>-IF(Financiamiento!$F$32*12+$A81&lt;=pagoint!P$11,0,PMT(Financiamiento!$F$28/12,Financiamiento!$F$32*12,Financiamiento!$F49))</f>
        <v>0</v>
      </c>
      <c r="Q82" s="338">
        <f>-IF(Financiamiento!$F$32*12+$A81&lt;=pagoint!Q$11,0,PMT(Financiamiento!$F$28/12,Financiamiento!$F$32*12,Financiamiento!$F49))</f>
        <v>0</v>
      </c>
      <c r="R82" s="338">
        <f>-IF(Financiamiento!$F$32*12+$A81&lt;=pagoint!R$11,0,PMT(Financiamiento!$F$28/12,Financiamiento!$F$32*12,Financiamiento!$F49))</f>
        <v>0</v>
      </c>
      <c r="S82" s="338">
        <f>-IF(Financiamiento!$F$32*12+$A81&lt;=pagoint!S$11,0,PMT(Financiamiento!$F$28/12,Financiamiento!$F$32*12,Financiamiento!$F49))</f>
        <v>0</v>
      </c>
      <c r="T82" s="338">
        <f>-IF(Financiamiento!$F$32*12+$A81&lt;=pagoint!T$11,0,PMT(Financiamiento!$F$28/12,Financiamiento!$F$32*12,Financiamiento!$F49))</f>
        <v>0</v>
      </c>
      <c r="U82" s="338">
        <f>-IF(Financiamiento!$F$32*12+$A81&lt;=pagoint!U$11,0,PMT(Financiamiento!$F$28/12,Financiamiento!$F$32*12,Financiamiento!$F49))</f>
        <v>0</v>
      </c>
      <c r="V82" s="338">
        <f>-IF(Financiamiento!$F$32*12+$A81&lt;=pagoint!V$11,0,PMT(Financiamiento!$F$28/12,Financiamiento!$F$32*12,Financiamiento!$F49))</f>
        <v>0</v>
      </c>
      <c r="W82" s="338">
        <f>-IF(Financiamiento!$F$32*12+$A81&lt;=pagoint!W$11,0,PMT(Financiamiento!$F$28/12,Financiamiento!$F$32*12,Financiamiento!$F49))</f>
        <v>0</v>
      </c>
      <c r="X82" s="338">
        <f>-IF(Financiamiento!$F$32*12+$A81&lt;=pagoint!X$11,0,PMT(Financiamiento!$F$28/12,Financiamiento!$F$32*12,Financiamiento!$F49))</f>
        <v>0</v>
      </c>
      <c r="Y82" s="338">
        <f>-IF(Financiamiento!$F$32*12+$A81&lt;=pagoint!Y$11,0,PMT(Financiamiento!$F$28/12,Financiamiento!$F$32*12,Financiamiento!$F49))</f>
        <v>0</v>
      </c>
      <c r="Z82" s="338">
        <f>-IF(Financiamiento!$F$32*12+$A81&lt;=pagoint!Z$11,0,PMT(Financiamiento!$F$28/12,Financiamiento!$F$32*12,Financiamiento!$F49))</f>
        <v>0</v>
      </c>
      <c r="AA82" s="338">
        <f>-IF(Financiamiento!$F$32*12+$A81&lt;=pagoint!AA$11,0,PMT(Financiamiento!$F$28/12,Financiamiento!$F$32*12,Financiamiento!$F49))</f>
        <v>0</v>
      </c>
      <c r="AB82" s="338">
        <f>-IF(Financiamiento!$F$32*12+$A81&lt;=pagoint!AB$11,0,PMT(Financiamiento!$F$28/12,Financiamiento!$F$32*12,Financiamiento!$F49))</f>
        <v>0</v>
      </c>
      <c r="AC82" s="338">
        <f>-IF(Financiamiento!$F$32*12+$A81&lt;=pagoint!AC$11,0,PMT(Financiamiento!$F$28/12,Financiamiento!$F$32*12,Financiamiento!$F49))</f>
        <v>0</v>
      </c>
      <c r="AD82" s="338">
        <f>-IF(Financiamiento!$F$32*12+$A81&lt;=pagoint!AD$11,0,PMT(Financiamiento!$F$28/12,Financiamiento!$F$32*12,Financiamiento!$F49))</f>
        <v>0</v>
      </c>
      <c r="AE82" s="338">
        <f>-IF(Financiamiento!$F$32*12+$A81&lt;=pagoint!AE$11,0,PMT(Financiamiento!$F$28/12,Financiamiento!$F$32*12,Financiamiento!$F49))</f>
        <v>0</v>
      </c>
      <c r="AF82" s="338">
        <f>-IF(Financiamiento!$F$32*12+$A81&lt;=pagoint!AF$11,0,PMT(Financiamiento!$F$28/12,Financiamiento!$F$32*12,Financiamiento!$F49))</f>
        <v>0</v>
      </c>
      <c r="AG82" s="338">
        <f>-IF(Financiamiento!$F$32*12+$A81&lt;=pagoint!AG$11,0,PMT(Financiamiento!$F$28/12,Financiamiento!$F$32*12,Financiamiento!$F49))</f>
        <v>0</v>
      </c>
      <c r="AH82" s="338">
        <f>-IF(Financiamiento!$F$32*12+$A81&lt;=pagoint!AH$11,0,PMT(Financiamiento!$F$28/12,Financiamiento!$F$32*12,Financiamiento!$F49))</f>
        <v>0</v>
      </c>
      <c r="AI82" s="338">
        <f>-IF(Financiamiento!$F$32*12+$A81&lt;=pagoint!AI$11,0,PMT(Financiamiento!$F$28/12,Financiamiento!$F$32*12,Financiamiento!$F49))</f>
        <v>0</v>
      </c>
      <c r="AJ82" s="338">
        <f>-IF(Financiamiento!$F$32*12+$A81&lt;=pagoint!AJ$11,0,PMT(Financiamiento!$F$28/12,Financiamiento!$F$32*12,Financiamiento!$F49))</f>
        <v>0</v>
      </c>
      <c r="AK82" s="338">
        <f>-IF(Financiamiento!$F$32*12+$A81&lt;=pagoint!AK$11,0,PMT(Financiamiento!$F$28/12,Financiamiento!$F$32*12,Financiamiento!$F49))</f>
        <v>0</v>
      </c>
      <c r="AL82" s="338">
        <f>-IF(Financiamiento!$F$32*12+$A81&lt;=pagoint!AL$11,0,PMT(Financiamiento!$F$28/12,Financiamiento!$F$32*12,Financiamiento!$F49))</f>
        <v>0</v>
      </c>
      <c r="AM82" s="338">
        <f>-IF(Financiamiento!$F$32*12+$A81&lt;=pagoint!AM$11,0,PMT(Financiamiento!$F$28/12,Financiamiento!$F$32*12,Financiamiento!$F49))</f>
        <v>0</v>
      </c>
      <c r="AN82" s="338">
        <f>-IF(Financiamiento!$F$32*12+$A81&lt;=pagoint!AN$11,0,PMT(Financiamiento!$F$28/12,Financiamiento!$F$32*12,Financiamiento!$F49))</f>
        <v>0</v>
      </c>
      <c r="AO82" s="338">
        <f>-IF(Financiamiento!$F$32*12+$A81&lt;=pagoint!AO$11,0,PMT(Financiamiento!$F$28/12,Financiamiento!$F$32*12,Financiamiento!$F49))</f>
        <v>0</v>
      </c>
      <c r="AP82" s="338">
        <f>-IF(Financiamiento!$F$32*12+$A81&lt;=pagoint!AP$11,0,PMT(Financiamiento!$F$28/12,Financiamiento!$F$32*12,Financiamiento!$F49))</f>
        <v>0</v>
      </c>
      <c r="AQ82" s="338">
        <f>-IF(Financiamiento!$F$32*12+$A81&lt;=pagoint!AQ$11,0,PMT(Financiamiento!$F$28/12,Financiamiento!$F$32*12,Financiamiento!$F49))</f>
        <v>0</v>
      </c>
      <c r="AR82" s="338">
        <f>-IF(Financiamiento!$F$32*12+$A81&lt;=pagoint!AR$11,0,PMT(Financiamiento!$F$28/12,Financiamiento!$F$32*12,Financiamiento!$F49))</f>
        <v>0</v>
      </c>
      <c r="AS82" s="338">
        <f>-IF(Financiamiento!$F$32*12+$A81&lt;=pagoint!AS$11,0,PMT(Financiamiento!$F$28/12,Financiamiento!$F$32*12,Financiamiento!$F49))</f>
        <v>0</v>
      </c>
      <c r="AT82" s="338">
        <f>-IF(Financiamiento!$F$32*12+$A81&lt;=pagoint!AT$11,0,PMT(Financiamiento!$F$28/12,Financiamiento!$F$32*12,Financiamiento!$F49))</f>
        <v>0</v>
      </c>
      <c r="AU82" s="338">
        <f>-IF(Financiamiento!$F$32*12+$A81&lt;=pagoint!AU$11,0,PMT(Financiamiento!$F$28/12,Financiamiento!$F$32*12,Financiamiento!$F49))</f>
        <v>0</v>
      </c>
      <c r="AV82" s="338">
        <f>-IF(Financiamiento!$F$32*12+$A81&lt;=pagoint!AV$11,0,PMT(Financiamiento!$F$28/12,Financiamiento!$F$32*12,Financiamiento!$F49))</f>
        <v>0</v>
      </c>
      <c r="AW82" s="338">
        <f>-IF(Financiamiento!$F$32*12+$A81&lt;=pagoint!AW$11,0,PMT(Financiamiento!$F$28/12,Financiamiento!$F$32*12,Financiamiento!$F49))</f>
        <v>0</v>
      </c>
      <c r="AX82" s="338">
        <f>-IF(Financiamiento!$F$32*12+$A81&lt;=pagoint!AX$11,0,PMT(Financiamiento!$F$28/12,Financiamiento!$F$32*12,Financiamiento!$F49))</f>
        <v>0</v>
      </c>
      <c r="AY82" s="338">
        <f>-IF(Financiamiento!$F$32*12+$A81&lt;=pagoint!AY$11,0,PMT(Financiamiento!$F$28/12,Financiamiento!$F$32*12,Financiamiento!$F49))</f>
        <v>0</v>
      </c>
      <c r="AZ82" s="338">
        <f>-IF(Financiamiento!$F$32*12+$A81&lt;=pagoint!AZ$11,0,PMT(Financiamiento!$F$28/12,Financiamiento!$F$32*12,Financiamiento!$F49))</f>
        <v>0</v>
      </c>
      <c r="BA82" s="338">
        <f>-IF(Financiamiento!$F$32*12+$A81&lt;=pagoint!BA$11,0,PMT(Financiamiento!$F$28/12,Financiamiento!$F$32*12,Financiamiento!$F49))</f>
        <v>0</v>
      </c>
      <c r="BB82" s="338">
        <f>-IF(Financiamiento!$F$32*12+$A81&lt;=pagoint!BB$11,0,PMT(Financiamiento!$F$28/12,Financiamiento!$F$32*12,Financiamiento!$F49))</f>
        <v>0</v>
      </c>
      <c r="BC82" s="338">
        <f>-IF(Financiamiento!$F$32*12+$A81&lt;=pagoint!BC$11,0,PMT(Financiamiento!$F$28/12,Financiamiento!$F$32*12,Financiamiento!$F49))</f>
        <v>0</v>
      </c>
      <c r="BD82" s="338">
        <f>-IF(Financiamiento!$F$32*12+$A81&lt;=pagoint!BD$11,0,PMT(Financiamiento!$F$28/12,Financiamiento!$F$32*12,Financiamiento!$F49))</f>
        <v>0</v>
      </c>
      <c r="BE82" s="338">
        <f>-IF(Financiamiento!$F$32*12+$A81&lt;=pagoint!BE$11,0,PMT(Financiamiento!$F$28/12,Financiamiento!$F$32*12,Financiamiento!$F49))</f>
        <v>0</v>
      </c>
      <c r="BF82" s="338">
        <f>-IF(Financiamiento!$F$32*12+$A81&lt;=pagoint!BF$11,0,PMT(Financiamiento!$F$28/12,Financiamiento!$F$32*12,Financiamiento!$F49))</f>
        <v>0</v>
      </c>
      <c r="BG82" s="338">
        <f>-IF(Financiamiento!$F$32*12+$A81&lt;=pagoint!BG$11,0,PMT(Financiamiento!$F$28/12,Financiamiento!$F$32*12,Financiamiento!$F49))</f>
        <v>0</v>
      </c>
      <c r="BH82" s="338">
        <f>-IF(Financiamiento!$F$32*12+$A81&lt;=pagoint!BH$11,0,PMT(Financiamiento!$F$28/12,Financiamiento!$F$32*12,Financiamiento!$F49))</f>
        <v>0</v>
      </c>
      <c r="BI82" s="338">
        <f>-IF(Financiamiento!$F$32*12+$A81&lt;=pagoint!BI$11,0,PMT(Financiamiento!$F$28/12,Financiamiento!$F$32*12,Financiamiento!$F49))</f>
        <v>0</v>
      </c>
      <c r="BJ82" s="338">
        <f>-IF(Financiamiento!$F$32*12+$A81&lt;=pagoint!BJ$11,0,PMT(Financiamiento!$F$28/12,Financiamiento!$F$32*12,Financiamiento!$F49))</f>
        <v>0</v>
      </c>
    </row>
    <row r="83" spans="1:62">
      <c r="A83" s="338">
        <v>8</v>
      </c>
      <c r="B83" s="337" t="s">
        <v>163</v>
      </c>
      <c r="J83" s="338">
        <f>-IF(Financiamiento!$F$32*12+$A82&lt;=pagoint!J$11,0,PMT(Financiamiento!$F$28/12,Financiamiento!$F$32*12,Financiamiento!$F50))</f>
        <v>0</v>
      </c>
      <c r="K83" s="338">
        <f>-IF(Financiamiento!$F$32*12+$A82&lt;=pagoint!K$11,0,PMT(Financiamiento!$F$28/12,Financiamiento!$F$32*12,Financiamiento!$F50))</f>
        <v>0</v>
      </c>
      <c r="L83" s="338">
        <f>-IF(Financiamiento!$F$32*12+$A82&lt;=pagoint!L$11,0,PMT(Financiamiento!$F$28/12,Financiamiento!$F$32*12,Financiamiento!$F50))</f>
        <v>0</v>
      </c>
      <c r="M83" s="338">
        <f>-IF(Financiamiento!$F$32*12+$A82&lt;=pagoint!M$11,0,PMT(Financiamiento!$F$28/12,Financiamiento!$F$32*12,Financiamiento!$F50))</f>
        <v>0</v>
      </c>
      <c r="N83" s="338">
        <f>-IF(Financiamiento!$F$32*12+$A82&lt;=pagoint!N$11,0,PMT(Financiamiento!$F$28/12,Financiamiento!$F$32*12,Financiamiento!$F50))</f>
        <v>0</v>
      </c>
      <c r="O83" s="338">
        <f>-IF(Financiamiento!$F$32*12+$A82&lt;=pagoint!O$11,0,PMT(Financiamiento!$F$28/12,Financiamiento!$F$32*12,Financiamiento!$F50))</f>
        <v>0</v>
      </c>
      <c r="P83" s="338">
        <f>-IF(Financiamiento!$F$32*12+$A82&lt;=pagoint!P$11,0,PMT(Financiamiento!$F$28/12,Financiamiento!$F$32*12,Financiamiento!$F50))</f>
        <v>0</v>
      </c>
      <c r="Q83" s="338">
        <f>-IF(Financiamiento!$F$32*12+$A82&lt;=pagoint!Q$11,0,PMT(Financiamiento!$F$28/12,Financiamiento!$F$32*12,Financiamiento!$F50))</f>
        <v>0</v>
      </c>
      <c r="R83" s="338">
        <f>-IF(Financiamiento!$F$32*12+$A82&lt;=pagoint!R$11,0,PMT(Financiamiento!$F$28/12,Financiamiento!$F$32*12,Financiamiento!$F50))</f>
        <v>0</v>
      </c>
      <c r="S83" s="338">
        <f>-IF(Financiamiento!$F$32*12+$A82&lt;=pagoint!S$11,0,PMT(Financiamiento!$F$28/12,Financiamiento!$F$32*12,Financiamiento!$F50))</f>
        <v>0</v>
      </c>
      <c r="T83" s="338">
        <f>-IF(Financiamiento!$F$32*12+$A82&lt;=pagoint!T$11,0,PMT(Financiamiento!$F$28/12,Financiamiento!$F$32*12,Financiamiento!$F50))</f>
        <v>0</v>
      </c>
      <c r="U83" s="338">
        <f>-IF(Financiamiento!$F$32*12+$A82&lt;=pagoint!U$11,0,PMT(Financiamiento!$F$28/12,Financiamiento!$F$32*12,Financiamiento!$F50))</f>
        <v>0</v>
      </c>
      <c r="V83" s="338">
        <f>-IF(Financiamiento!$F$32*12+$A82&lt;=pagoint!V$11,0,PMT(Financiamiento!$F$28/12,Financiamiento!$F$32*12,Financiamiento!$F50))</f>
        <v>0</v>
      </c>
      <c r="W83" s="338">
        <f>-IF(Financiamiento!$F$32*12+$A82&lt;=pagoint!W$11,0,PMT(Financiamiento!$F$28/12,Financiamiento!$F$32*12,Financiamiento!$F50))</f>
        <v>0</v>
      </c>
      <c r="X83" s="338">
        <f>-IF(Financiamiento!$F$32*12+$A82&lt;=pagoint!X$11,0,PMT(Financiamiento!$F$28/12,Financiamiento!$F$32*12,Financiamiento!$F50))</f>
        <v>0</v>
      </c>
      <c r="Y83" s="338">
        <f>-IF(Financiamiento!$F$32*12+$A82&lt;=pagoint!Y$11,0,PMT(Financiamiento!$F$28/12,Financiamiento!$F$32*12,Financiamiento!$F50))</f>
        <v>0</v>
      </c>
      <c r="Z83" s="338">
        <f>-IF(Financiamiento!$F$32*12+$A82&lt;=pagoint!Z$11,0,PMT(Financiamiento!$F$28/12,Financiamiento!$F$32*12,Financiamiento!$F50))</f>
        <v>0</v>
      </c>
      <c r="AA83" s="338">
        <f>-IF(Financiamiento!$F$32*12+$A82&lt;=pagoint!AA$11,0,PMT(Financiamiento!$F$28/12,Financiamiento!$F$32*12,Financiamiento!$F50))</f>
        <v>0</v>
      </c>
      <c r="AB83" s="338">
        <f>-IF(Financiamiento!$F$32*12+$A82&lt;=pagoint!AB$11,0,PMT(Financiamiento!$F$28/12,Financiamiento!$F$32*12,Financiamiento!$F50))</f>
        <v>0</v>
      </c>
      <c r="AC83" s="338">
        <f>-IF(Financiamiento!$F$32*12+$A82&lt;=pagoint!AC$11,0,PMT(Financiamiento!$F$28/12,Financiamiento!$F$32*12,Financiamiento!$F50))</f>
        <v>0</v>
      </c>
      <c r="AD83" s="338">
        <f>-IF(Financiamiento!$F$32*12+$A82&lt;=pagoint!AD$11,0,PMT(Financiamiento!$F$28/12,Financiamiento!$F$32*12,Financiamiento!$F50))</f>
        <v>0</v>
      </c>
      <c r="AE83" s="338">
        <f>-IF(Financiamiento!$F$32*12+$A82&lt;=pagoint!AE$11,0,PMT(Financiamiento!$F$28/12,Financiamiento!$F$32*12,Financiamiento!$F50))</f>
        <v>0</v>
      </c>
      <c r="AF83" s="338">
        <f>-IF(Financiamiento!$F$32*12+$A82&lt;=pagoint!AF$11,0,PMT(Financiamiento!$F$28/12,Financiamiento!$F$32*12,Financiamiento!$F50))</f>
        <v>0</v>
      </c>
      <c r="AG83" s="338">
        <f>-IF(Financiamiento!$F$32*12+$A82&lt;=pagoint!AG$11,0,PMT(Financiamiento!$F$28/12,Financiamiento!$F$32*12,Financiamiento!$F50))</f>
        <v>0</v>
      </c>
      <c r="AH83" s="338">
        <f>-IF(Financiamiento!$F$32*12+$A82&lt;=pagoint!AH$11,0,PMT(Financiamiento!$F$28/12,Financiamiento!$F$32*12,Financiamiento!$F50))</f>
        <v>0</v>
      </c>
      <c r="AI83" s="338">
        <f>-IF(Financiamiento!$F$32*12+$A82&lt;=pagoint!AI$11,0,PMT(Financiamiento!$F$28/12,Financiamiento!$F$32*12,Financiamiento!$F50))</f>
        <v>0</v>
      </c>
      <c r="AJ83" s="338">
        <f>-IF(Financiamiento!$F$32*12+$A82&lt;=pagoint!AJ$11,0,PMT(Financiamiento!$F$28/12,Financiamiento!$F$32*12,Financiamiento!$F50))</f>
        <v>0</v>
      </c>
      <c r="AK83" s="338">
        <f>-IF(Financiamiento!$F$32*12+$A82&lt;=pagoint!AK$11,0,PMT(Financiamiento!$F$28/12,Financiamiento!$F$32*12,Financiamiento!$F50))</f>
        <v>0</v>
      </c>
      <c r="AL83" s="338">
        <f>-IF(Financiamiento!$F$32*12+$A82&lt;=pagoint!AL$11,0,PMT(Financiamiento!$F$28/12,Financiamiento!$F$32*12,Financiamiento!$F50))</f>
        <v>0</v>
      </c>
      <c r="AM83" s="338">
        <f>-IF(Financiamiento!$F$32*12+$A82&lt;=pagoint!AM$11,0,PMT(Financiamiento!$F$28/12,Financiamiento!$F$32*12,Financiamiento!$F50))</f>
        <v>0</v>
      </c>
      <c r="AN83" s="338">
        <f>-IF(Financiamiento!$F$32*12+$A82&lt;=pagoint!AN$11,0,PMT(Financiamiento!$F$28/12,Financiamiento!$F$32*12,Financiamiento!$F50))</f>
        <v>0</v>
      </c>
      <c r="AO83" s="338">
        <f>-IF(Financiamiento!$F$32*12+$A82&lt;=pagoint!AO$11,0,PMT(Financiamiento!$F$28/12,Financiamiento!$F$32*12,Financiamiento!$F50))</f>
        <v>0</v>
      </c>
      <c r="AP83" s="338">
        <f>-IF(Financiamiento!$F$32*12+$A82&lt;=pagoint!AP$11,0,PMT(Financiamiento!$F$28/12,Financiamiento!$F$32*12,Financiamiento!$F50))</f>
        <v>0</v>
      </c>
      <c r="AQ83" s="338">
        <f>-IF(Financiamiento!$F$32*12+$A82&lt;=pagoint!AQ$11,0,PMT(Financiamiento!$F$28/12,Financiamiento!$F$32*12,Financiamiento!$F50))</f>
        <v>0</v>
      </c>
      <c r="AR83" s="338">
        <f>-IF(Financiamiento!$F$32*12+$A82&lt;=pagoint!AR$11,0,PMT(Financiamiento!$F$28/12,Financiamiento!$F$32*12,Financiamiento!$F50))</f>
        <v>0</v>
      </c>
      <c r="AS83" s="338">
        <f>-IF(Financiamiento!$F$32*12+$A82&lt;=pagoint!AS$11,0,PMT(Financiamiento!$F$28/12,Financiamiento!$F$32*12,Financiamiento!$F50))</f>
        <v>0</v>
      </c>
      <c r="AT83" s="338">
        <f>-IF(Financiamiento!$F$32*12+$A82&lt;=pagoint!AT$11,0,PMT(Financiamiento!$F$28/12,Financiamiento!$F$32*12,Financiamiento!$F50))</f>
        <v>0</v>
      </c>
      <c r="AU83" s="338">
        <f>-IF(Financiamiento!$F$32*12+$A82&lt;=pagoint!AU$11,0,PMT(Financiamiento!$F$28/12,Financiamiento!$F$32*12,Financiamiento!$F50))</f>
        <v>0</v>
      </c>
      <c r="AV83" s="338">
        <f>-IF(Financiamiento!$F$32*12+$A82&lt;=pagoint!AV$11,0,PMT(Financiamiento!$F$28/12,Financiamiento!$F$32*12,Financiamiento!$F50))</f>
        <v>0</v>
      </c>
      <c r="AW83" s="338">
        <f>-IF(Financiamiento!$F$32*12+$A82&lt;=pagoint!AW$11,0,PMT(Financiamiento!$F$28/12,Financiamiento!$F$32*12,Financiamiento!$F50))</f>
        <v>0</v>
      </c>
      <c r="AX83" s="338">
        <f>-IF(Financiamiento!$F$32*12+$A82&lt;=pagoint!AX$11,0,PMT(Financiamiento!$F$28/12,Financiamiento!$F$32*12,Financiamiento!$F50))</f>
        <v>0</v>
      </c>
      <c r="AY83" s="338">
        <f>-IF(Financiamiento!$F$32*12+$A82&lt;=pagoint!AY$11,0,PMT(Financiamiento!$F$28/12,Financiamiento!$F$32*12,Financiamiento!$F50))</f>
        <v>0</v>
      </c>
      <c r="AZ83" s="338">
        <f>-IF(Financiamiento!$F$32*12+$A82&lt;=pagoint!AZ$11,0,PMT(Financiamiento!$F$28/12,Financiamiento!$F$32*12,Financiamiento!$F50))</f>
        <v>0</v>
      </c>
      <c r="BA83" s="338">
        <f>-IF(Financiamiento!$F$32*12+$A82&lt;=pagoint!BA$11,0,PMT(Financiamiento!$F$28/12,Financiamiento!$F$32*12,Financiamiento!$F50))</f>
        <v>0</v>
      </c>
      <c r="BB83" s="338">
        <f>-IF(Financiamiento!$F$32*12+$A82&lt;=pagoint!BB$11,0,PMT(Financiamiento!$F$28/12,Financiamiento!$F$32*12,Financiamiento!$F50))</f>
        <v>0</v>
      </c>
      <c r="BC83" s="338">
        <f>-IF(Financiamiento!$F$32*12+$A82&lt;=pagoint!BC$11,0,PMT(Financiamiento!$F$28/12,Financiamiento!$F$32*12,Financiamiento!$F50))</f>
        <v>0</v>
      </c>
      <c r="BD83" s="338">
        <f>-IF(Financiamiento!$F$32*12+$A82&lt;=pagoint!BD$11,0,PMT(Financiamiento!$F$28/12,Financiamiento!$F$32*12,Financiamiento!$F50))</f>
        <v>0</v>
      </c>
      <c r="BE83" s="338">
        <f>-IF(Financiamiento!$F$32*12+$A82&lt;=pagoint!BE$11,0,PMT(Financiamiento!$F$28/12,Financiamiento!$F$32*12,Financiamiento!$F50))</f>
        <v>0</v>
      </c>
      <c r="BF83" s="338">
        <f>-IF(Financiamiento!$F$32*12+$A82&lt;=pagoint!BF$11,0,PMT(Financiamiento!$F$28/12,Financiamiento!$F$32*12,Financiamiento!$F50))</f>
        <v>0</v>
      </c>
      <c r="BG83" s="338">
        <f>-IF(Financiamiento!$F$32*12+$A82&lt;=pagoint!BG$11,0,PMT(Financiamiento!$F$28/12,Financiamiento!$F$32*12,Financiamiento!$F50))</f>
        <v>0</v>
      </c>
      <c r="BH83" s="338">
        <f>-IF(Financiamiento!$F$32*12+$A82&lt;=pagoint!BH$11,0,PMT(Financiamiento!$F$28/12,Financiamiento!$F$32*12,Financiamiento!$F50))</f>
        <v>0</v>
      </c>
      <c r="BI83" s="338">
        <f>-IF(Financiamiento!$F$32*12+$A82&lt;=pagoint!BI$11,0,PMT(Financiamiento!$F$28/12,Financiamiento!$F$32*12,Financiamiento!$F50))</f>
        <v>0</v>
      </c>
      <c r="BJ83" s="338">
        <f>-IF(Financiamiento!$F$32*12+$A82&lt;=pagoint!BJ$11,0,PMT(Financiamiento!$F$28/12,Financiamiento!$F$32*12,Financiamiento!$F50))</f>
        <v>0</v>
      </c>
    </row>
    <row r="84" spans="1:62">
      <c r="A84" s="338">
        <v>9</v>
      </c>
      <c r="B84" s="337" t="s">
        <v>164</v>
      </c>
      <c r="K84" s="338">
        <f>-IF(Financiamiento!$F$32*12+$A83&lt;=pagoint!K$11,0,PMT(Financiamiento!$F$28/12,Financiamiento!$F$32*12,Financiamiento!$F51))</f>
        <v>0</v>
      </c>
      <c r="L84" s="338">
        <f>-IF(Financiamiento!$F$32*12+$A83&lt;=pagoint!L$11,0,PMT(Financiamiento!$F$28/12,Financiamiento!$F$32*12,Financiamiento!$F51))</f>
        <v>0</v>
      </c>
      <c r="M84" s="338">
        <f>-IF(Financiamiento!$F$32*12+$A83&lt;=pagoint!M$11,0,PMT(Financiamiento!$F$28/12,Financiamiento!$F$32*12,Financiamiento!$F51))</f>
        <v>0</v>
      </c>
      <c r="N84" s="338">
        <f>-IF(Financiamiento!$F$32*12+$A83&lt;=pagoint!N$11,0,PMT(Financiamiento!$F$28/12,Financiamiento!$F$32*12,Financiamiento!$F51))</f>
        <v>0</v>
      </c>
      <c r="O84" s="338">
        <f>-IF(Financiamiento!$F$32*12+$A83&lt;=pagoint!O$11,0,PMT(Financiamiento!$F$28/12,Financiamiento!$F$32*12,Financiamiento!$F51))</f>
        <v>0</v>
      </c>
      <c r="P84" s="338">
        <f>-IF(Financiamiento!$F$32*12+$A83&lt;=pagoint!P$11,0,PMT(Financiamiento!$F$28/12,Financiamiento!$F$32*12,Financiamiento!$F51))</f>
        <v>0</v>
      </c>
      <c r="Q84" s="338">
        <f>-IF(Financiamiento!$F$32*12+$A83&lt;=pagoint!Q$11,0,PMT(Financiamiento!$F$28/12,Financiamiento!$F$32*12,Financiamiento!$F51))</f>
        <v>0</v>
      </c>
      <c r="R84" s="338">
        <f>-IF(Financiamiento!$F$32*12+$A83&lt;=pagoint!R$11,0,PMT(Financiamiento!$F$28/12,Financiamiento!$F$32*12,Financiamiento!$F51))</f>
        <v>0</v>
      </c>
      <c r="S84" s="338">
        <f>-IF(Financiamiento!$F$32*12+$A83&lt;=pagoint!S$11,0,PMT(Financiamiento!$F$28/12,Financiamiento!$F$32*12,Financiamiento!$F51))</f>
        <v>0</v>
      </c>
      <c r="T84" s="338">
        <f>-IF(Financiamiento!$F$32*12+$A83&lt;=pagoint!T$11,0,PMT(Financiamiento!$F$28/12,Financiamiento!$F$32*12,Financiamiento!$F51))</f>
        <v>0</v>
      </c>
      <c r="U84" s="338">
        <f>-IF(Financiamiento!$F$32*12+$A83&lt;=pagoint!U$11,0,PMT(Financiamiento!$F$28/12,Financiamiento!$F$32*12,Financiamiento!$F51))</f>
        <v>0</v>
      </c>
      <c r="V84" s="338">
        <f>-IF(Financiamiento!$F$32*12+$A83&lt;=pagoint!V$11,0,PMT(Financiamiento!$F$28/12,Financiamiento!$F$32*12,Financiamiento!$F51))</f>
        <v>0</v>
      </c>
      <c r="W84" s="338">
        <f>-IF(Financiamiento!$F$32*12+$A83&lt;=pagoint!W$11,0,PMT(Financiamiento!$F$28/12,Financiamiento!$F$32*12,Financiamiento!$F51))</f>
        <v>0</v>
      </c>
      <c r="X84" s="338">
        <f>-IF(Financiamiento!$F$32*12+$A83&lt;=pagoint!X$11,0,PMT(Financiamiento!$F$28/12,Financiamiento!$F$32*12,Financiamiento!$F51))</f>
        <v>0</v>
      </c>
      <c r="Y84" s="338">
        <f>-IF(Financiamiento!$F$32*12+$A83&lt;=pagoint!Y$11,0,PMT(Financiamiento!$F$28/12,Financiamiento!$F$32*12,Financiamiento!$F51))</f>
        <v>0</v>
      </c>
      <c r="Z84" s="338">
        <f>-IF(Financiamiento!$F$32*12+$A83&lt;=pagoint!Z$11,0,PMT(Financiamiento!$F$28/12,Financiamiento!$F$32*12,Financiamiento!$F51))</f>
        <v>0</v>
      </c>
      <c r="AA84" s="338">
        <f>-IF(Financiamiento!$F$32*12+$A83&lt;=pagoint!AA$11,0,PMT(Financiamiento!$F$28/12,Financiamiento!$F$32*12,Financiamiento!$F51))</f>
        <v>0</v>
      </c>
      <c r="AB84" s="338">
        <f>-IF(Financiamiento!$F$32*12+$A83&lt;=pagoint!AB$11,0,PMT(Financiamiento!$F$28/12,Financiamiento!$F$32*12,Financiamiento!$F51))</f>
        <v>0</v>
      </c>
      <c r="AC84" s="338">
        <f>-IF(Financiamiento!$F$32*12+$A83&lt;=pagoint!AC$11,0,PMT(Financiamiento!$F$28/12,Financiamiento!$F$32*12,Financiamiento!$F51))</f>
        <v>0</v>
      </c>
      <c r="AD84" s="338">
        <f>-IF(Financiamiento!$F$32*12+$A83&lt;=pagoint!AD$11,0,PMT(Financiamiento!$F$28/12,Financiamiento!$F$32*12,Financiamiento!$F51))</f>
        <v>0</v>
      </c>
      <c r="AE84" s="338">
        <f>-IF(Financiamiento!$F$32*12+$A83&lt;=pagoint!AE$11,0,PMT(Financiamiento!$F$28/12,Financiamiento!$F$32*12,Financiamiento!$F51))</f>
        <v>0</v>
      </c>
      <c r="AF84" s="338">
        <f>-IF(Financiamiento!$F$32*12+$A83&lt;=pagoint!AF$11,0,PMT(Financiamiento!$F$28/12,Financiamiento!$F$32*12,Financiamiento!$F51))</f>
        <v>0</v>
      </c>
      <c r="AG84" s="338">
        <f>-IF(Financiamiento!$F$32*12+$A83&lt;=pagoint!AG$11,0,PMT(Financiamiento!$F$28/12,Financiamiento!$F$32*12,Financiamiento!$F51))</f>
        <v>0</v>
      </c>
      <c r="AH84" s="338">
        <f>-IF(Financiamiento!$F$32*12+$A83&lt;=pagoint!AH$11,0,PMT(Financiamiento!$F$28/12,Financiamiento!$F$32*12,Financiamiento!$F51))</f>
        <v>0</v>
      </c>
      <c r="AI84" s="338">
        <f>-IF(Financiamiento!$F$32*12+$A83&lt;=pagoint!AI$11,0,PMT(Financiamiento!$F$28/12,Financiamiento!$F$32*12,Financiamiento!$F51))</f>
        <v>0</v>
      </c>
      <c r="AJ84" s="338">
        <f>-IF(Financiamiento!$F$32*12+$A83&lt;=pagoint!AJ$11,0,PMT(Financiamiento!$F$28/12,Financiamiento!$F$32*12,Financiamiento!$F51))</f>
        <v>0</v>
      </c>
      <c r="AK84" s="338">
        <f>-IF(Financiamiento!$F$32*12+$A83&lt;=pagoint!AK$11,0,PMT(Financiamiento!$F$28/12,Financiamiento!$F$32*12,Financiamiento!$F51))</f>
        <v>0</v>
      </c>
      <c r="AL84" s="338">
        <f>-IF(Financiamiento!$F$32*12+$A83&lt;=pagoint!AL$11,0,PMT(Financiamiento!$F$28/12,Financiamiento!$F$32*12,Financiamiento!$F51))</f>
        <v>0</v>
      </c>
      <c r="AM84" s="338">
        <f>-IF(Financiamiento!$F$32*12+$A83&lt;=pagoint!AM$11,0,PMT(Financiamiento!$F$28/12,Financiamiento!$F$32*12,Financiamiento!$F51))</f>
        <v>0</v>
      </c>
      <c r="AN84" s="338">
        <f>-IF(Financiamiento!$F$32*12+$A83&lt;=pagoint!AN$11,0,PMT(Financiamiento!$F$28/12,Financiamiento!$F$32*12,Financiamiento!$F51))</f>
        <v>0</v>
      </c>
      <c r="AO84" s="338">
        <f>-IF(Financiamiento!$F$32*12+$A83&lt;=pagoint!AO$11,0,PMT(Financiamiento!$F$28/12,Financiamiento!$F$32*12,Financiamiento!$F51))</f>
        <v>0</v>
      </c>
      <c r="AP84" s="338">
        <f>-IF(Financiamiento!$F$32*12+$A83&lt;=pagoint!AP$11,0,PMT(Financiamiento!$F$28/12,Financiamiento!$F$32*12,Financiamiento!$F51))</f>
        <v>0</v>
      </c>
      <c r="AQ84" s="338">
        <f>-IF(Financiamiento!$F$32*12+$A83&lt;=pagoint!AQ$11,0,PMT(Financiamiento!$F$28/12,Financiamiento!$F$32*12,Financiamiento!$F51))</f>
        <v>0</v>
      </c>
      <c r="AR84" s="338">
        <f>-IF(Financiamiento!$F$32*12+$A83&lt;=pagoint!AR$11,0,PMT(Financiamiento!$F$28/12,Financiamiento!$F$32*12,Financiamiento!$F51))</f>
        <v>0</v>
      </c>
      <c r="AS84" s="338">
        <f>-IF(Financiamiento!$F$32*12+$A83&lt;=pagoint!AS$11,0,PMT(Financiamiento!$F$28/12,Financiamiento!$F$32*12,Financiamiento!$F51))</f>
        <v>0</v>
      </c>
      <c r="AT84" s="338">
        <f>-IF(Financiamiento!$F$32*12+$A83&lt;=pagoint!AT$11,0,PMT(Financiamiento!$F$28/12,Financiamiento!$F$32*12,Financiamiento!$F51))</f>
        <v>0</v>
      </c>
      <c r="AU84" s="338">
        <f>-IF(Financiamiento!$F$32*12+$A83&lt;=pagoint!AU$11,0,PMT(Financiamiento!$F$28/12,Financiamiento!$F$32*12,Financiamiento!$F51))</f>
        <v>0</v>
      </c>
      <c r="AV84" s="338">
        <f>-IF(Financiamiento!$F$32*12+$A83&lt;=pagoint!AV$11,0,PMT(Financiamiento!$F$28/12,Financiamiento!$F$32*12,Financiamiento!$F51))</f>
        <v>0</v>
      </c>
      <c r="AW84" s="338">
        <f>-IF(Financiamiento!$F$32*12+$A83&lt;=pagoint!AW$11,0,PMT(Financiamiento!$F$28/12,Financiamiento!$F$32*12,Financiamiento!$F51))</f>
        <v>0</v>
      </c>
      <c r="AX84" s="338">
        <f>-IF(Financiamiento!$F$32*12+$A83&lt;=pagoint!AX$11,0,PMT(Financiamiento!$F$28/12,Financiamiento!$F$32*12,Financiamiento!$F51))</f>
        <v>0</v>
      </c>
      <c r="AY84" s="338">
        <f>-IF(Financiamiento!$F$32*12+$A83&lt;=pagoint!AY$11,0,PMT(Financiamiento!$F$28/12,Financiamiento!$F$32*12,Financiamiento!$F51))</f>
        <v>0</v>
      </c>
      <c r="AZ84" s="338">
        <f>-IF(Financiamiento!$F$32*12+$A83&lt;=pagoint!AZ$11,0,PMT(Financiamiento!$F$28/12,Financiamiento!$F$32*12,Financiamiento!$F51))</f>
        <v>0</v>
      </c>
      <c r="BA84" s="338">
        <f>-IF(Financiamiento!$F$32*12+$A83&lt;=pagoint!BA$11,0,PMT(Financiamiento!$F$28/12,Financiamiento!$F$32*12,Financiamiento!$F51))</f>
        <v>0</v>
      </c>
      <c r="BB84" s="338">
        <f>-IF(Financiamiento!$F$32*12+$A83&lt;=pagoint!BB$11,0,PMT(Financiamiento!$F$28/12,Financiamiento!$F$32*12,Financiamiento!$F51))</f>
        <v>0</v>
      </c>
      <c r="BC84" s="338">
        <f>-IF(Financiamiento!$F$32*12+$A83&lt;=pagoint!BC$11,0,PMT(Financiamiento!$F$28/12,Financiamiento!$F$32*12,Financiamiento!$F51))</f>
        <v>0</v>
      </c>
      <c r="BD84" s="338">
        <f>-IF(Financiamiento!$F$32*12+$A83&lt;=pagoint!BD$11,0,PMT(Financiamiento!$F$28/12,Financiamiento!$F$32*12,Financiamiento!$F51))</f>
        <v>0</v>
      </c>
      <c r="BE84" s="338">
        <f>-IF(Financiamiento!$F$32*12+$A83&lt;=pagoint!BE$11,0,PMT(Financiamiento!$F$28/12,Financiamiento!$F$32*12,Financiamiento!$F51))</f>
        <v>0</v>
      </c>
      <c r="BF84" s="338">
        <f>-IF(Financiamiento!$F$32*12+$A83&lt;=pagoint!BF$11,0,PMT(Financiamiento!$F$28/12,Financiamiento!$F$32*12,Financiamiento!$F51))</f>
        <v>0</v>
      </c>
      <c r="BG84" s="338">
        <f>-IF(Financiamiento!$F$32*12+$A83&lt;=pagoint!BG$11,0,PMT(Financiamiento!$F$28/12,Financiamiento!$F$32*12,Financiamiento!$F51))</f>
        <v>0</v>
      </c>
      <c r="BH84" s="338">
        <f>-IF(Financiamiento!$F$32*12+$A83&lt;=pagoint!BH$11,0,PMT(Financiamiento!$F$28/12,Financiamiento!$F$32*12,Financiamiento!$F51))</f>
        <v>0</v>
      </c>
      <c r="BI84" s="338">
        <f>-IF(Financiamiento!$F$32*12+$A83&lt;=pagoint!BI$11,0,PMT(Financiamiento!$F$28/12,Financiamiento!$F$32*12,Financiamiento!$F51))</f>
        <v>0</v>
      </c>
      <c r="BJ84" s="338">
        <f>-IF(Financiamiento!$F$32*12+$A83&lt;=pagoint!BJ$11,0,PMT(Financiamiento!$F$28/12,Financiamiento!$F$32*12,Financiamiento!$F51))</f>
        <v>0</v>
      </c>
    </row>
    <row r="85" spans="1:62">
      <c r="A85" s="338">
        <v>10</v>
      </c>
      <c r="B85" s="337" t="s">
        <v>165</v>
      </c>
      <c r="L85" s="338">
        <f>-IF(Financiamiento!$F$32*12+$A84&lt;=pagoint!L$11,0,PMT(Financiamiento!$F$28/12,Financiamiento!$F$32*12,Financiamiento!$F52))</f>
        <v>0</v>
      </c>
      <c r="M85" s="338">
        <f>-IF(Financiamiento!$F$32*12+$A84&lt;=pagoint!M$11,0,PMT(Financiamiento!$F$28/12,Financiamiento!$F$32*12,Financiamiento!$F52))</f>
        <v>0</v>
      </c>
      <c r="N85" s="338">
        <f>-IF(Financiamiento!$F$32*12+$A84&lt;=pagoint!N$11,0,PMT(Financiamiento!$F$28/12,Financiamiento!$F$32*12,Financiamiento!$F52))</f>
        <v>0</v>
      </c>
      <c r="O85" s="338">
        <f>-IF(Financiamiento!$F$32*12+$A84&lt;=pagoint!O$11,0,PMT(Financiamiento!$F$28/12,Financiamiento!$F$32*12,Financiamiento!$F52))</f>
        <v>0</v>
      </c>
      <c r="P85" s="338">
        <f>-IF(Financiamiento!$F$32*12+$A84&lt;=pagoint!P$11,0,PMT(Financiamiento!$F$28/12,Financiamiento!$F$32*12,Financiamiento!$F52))</f>
        <v>0</v>
      </c>
      <c r="Q85" s="338">
        <f>-IF(Financiamiento!$F$32*12+$A84&lt;=pagoint!Q$11,0,PMT(Financiamiento!$F$28/12,Financiamiento!$F$32*12,Financiamiento!$F52))</f>
        <v>0</v>
      </c>
      <c r="R85" s="338">
        <f>-IF(Financiamiento!$F$32*12+$A84&lt;=pagoint!R$11,0,PMT(Financiamiento!$F$28/12,Financiamiento!$F$32*12,Financiamiento!$F52))</f>
        <v>0</v>
      </c>
      <c r="S85" s="338">
        <f>-IF(Financiamiento!$F$32*12+$A84&lt;=pagoint!S$11,0,PMT(Financiamiento!$F$28/12,Financiamiento!$F$32*12,Financiamiento!$F52))</f>
        <v>0</v>
      </c>
      <c r="T85" s="338">
        <f>-IF(Financiamiento!$F$32*12+$A84&lt;=pagoint!T$11,0,PMT(Financiamiento!$F$28/12,Financiamiento!$F$32*12,Financiamiento!$F52))</f>
        <v>0</v>
      </c>
      <c r="U85" s="338">
        <f>-IF(Financiamiento!$F$32*12+$A84&lt;=pagoint!U$11,0,PMT(Financiamiento!$F$28/12,Financiamiento!$F$32*12,Financiamiento!$F52))</f>
        <v>0</v>
      </c>
      <c r="V85" s="338">
        <f>-IF(Financiamiento!$F$32*12+$A84&lt;=pagoint!V$11,0,PMT(Financiamiento!$F$28/12,Financiamiento!$F$32*12,Financiamiento!$F52))</f>
        <v>0</v>
      </c>
      <c r="W85" s="338">
        <f>-IF(Financiamiento!$F$32*12+$A84&lt;=pagoint!W$11,0,PMT(Financiamiento!$F$28/12,Financiamiento!$F$32*12,Financiamiento!$F52))</f>
        <v>0</v>
      </c>
      <c r="X85" s="338">
        <f>-IF(Financiamiento!$F$32*12+$A84&lt;=pagoint!X$11,0,PMT(Financiamiento!$F$28/12,Financiamiento!$F$32*12,Financiamiento!$F52))</f>
        <v>0</v>
      </c>
      <c r="Y85" s="338">
        <f>-IF(Financiamiento!$F$32*12+$A84&lt;=pagoint!Y$11,0,PMT(Financiamiento!$F$28/12,Financiamiento!$F$32*12,Financiamiento!$F52))</f>
        <v>0</v>
      </c>
      <c r="Z85" s="338">
        <f>-IF(Financiamiento!$F$32*12+$A84&lt;=pagoint!Z$11,0,PMT(Financiamiento!$F$28/12,Financiamiento!$F$32*12,Financiamiento!$F52))</f>
        <v>0</v>
      </c>
      <c r="AA85" s="338">
        <f>-IF(Financiamiento!$F$32*12+$A84&lt;=pagoint!AA$11,0,PMT(Financiamiento!$F$28/12,Financiamiento!$F$32*12,Financiamiento!$F52))</f>
        <v>0</v>
      </c>
      <c r="AB85" s="338">
        <f>-IF(Financiamiento!$F$32*12+$A84&lt;=pagoint!AB$11,0,PMT(Financiamiento!$F$28/12,Financiamiento!$F$32*12,Financiamiento!$F52))</f>
        <v>0</v>
      </c>
      <c r="AC85" s="338">
        <f>-IF(Financiamiento!$F$32*12+$A84&lt;=pagoint!AC$11,0,PMT(Financiamiento!$F$28/12,Financiamiento!$F$32*12,Financiamiento!$F52))</f>
        <v>0</v>
      </c>
      <c r="AD85" s="338">
        <f>-IF(Financiamiento!$F$32*12+$A84&lt;=pagoint!AD$11,0,PMT(Financiamiento!$F$28/12,Financiamiento!$F$32*12,Financiamiento!$F52))</f>
        <v>0</v>
      </c>
      <c r="AE85" s="338">
        <f>-IF(Financiamiento!$F$32*12+$A84&lt;=pagoint!AE$11,0,PMT(Financiamiento!$F$28/12,Financiamiento!$F$32*12,Financiamiento!$F52))</f>
        <v>0</v>
      </c>
      <c r="AF85" s="338">
        <f>-IF(Financiamiento!$F$32*12+$A84&lt;=pagoint!AF$11,0,PMT(Financiamiento!$F$28/12,Financiamiento!$F$32*12,Financiamiento!$F52))</f>
        <v>0</v>
      </c>
      <c r="AG85" s="338">
        <f>-IF(Financiamiento!$F$32*12+$A84&lt;=pagoint!AG$11,0,PMT(Financiamiento!$F$28/12,Financiamiento!$F$32*12,Financiamiento!$F52))</f>
        <v>0</v>
      </c>
      <c r="AH85" s="338">
        <f>-IF(Financiamiento!$F$32*12+$A84&lt;=pagoint!AH$11,0,PMT(Financiamiento!$F$28/12,Financiamiento!$F$32*12,Financiamiento!$F52))</f>
        <v>0</v>
      </c>
      <c r="AI85" s="338">
        <f>-IF(Financiamiento!$F$32*12+$A84&lt;=pagoint!AI$11,0,PMT(Financiamiento!$F$28/12,Financiamiento!$F$32*12,Financiamiento!$F52))</f>
        <v>0</v>
      </c>
      <c r="AJ85" s="338">
        <f>-IF(Financiamiento!$F$32*12+$A84&lt;=pagoint!AJ$11,0,PMT(Financiamiento!$F$28/12,Financiamiento!$F$32*12,Financiamiento!$F52))</f>
        <v>0</v>
      </c>
      <c r="AK85" s="338">
        <f>-IF(Financiamiento!$F$32*12+$A84&lt;=pagoint!AK$11,0,PMT(Financiamiento!$F$28/12,Financiamiento!$F$32*12,Financiamiento!$F52))</f>
        <v>0</v>
      </c>
      <c r="AL85" s="338">
        <f>-IF(Financiamiento!$F$32*12+$A84&lt;=pagoint!AL$11,0,PMT(Financiamiento!$F$28/12,Financiamiento!$F$32*12,Financiamiento!$F52))</f>
        <v>0</v>
      </c>
      <c r="AM85" s="338">
        <f>-IF(Financiamiento!$F$32*12+$A84&lt;=pagoint!AM$11,0,PMT(Financiamiento!$F$28/12,Financiamiento!$F$32*12,Financiamiento!$F52))</f>
        <v>0</v>
      </c>
      <c r="AN85" s="338">
        <f>-IF(Financiamiento!$F$32*12+$A84&lt;=pagoint!AN$11,0,PMT(Financiamiento!$F$28/12,Financiamiento!$F$32*12,Financiamiento!$F52))</f>
        <v>0</v>
      </c>
      <c r="AO85" s="338">
        <f>-IF(Financiamiento!$F$32*12+$A84&lt;=pagoint!AO$11,0,PMT(Financiamiento!$F$28/12,Financiamiento!$F$32*12,Financiamiento!$F52))</f>
        <v>0</v>
      </c>
      <c r="AP85" s="338">
        <f>-IF(Financiamiento!$F$32*12+$A84&lt;=pagoint!AP$11,0,PMT(Financiamiento!$F$28/12,Financiamiento!$F$32*12,Financiamiento!$F52))</f>
        <v>0</v>
      </c>
      <c r="AQ85" s="338">
        <f>-IF(Financiamiento!$F$32*12+$A84&lt;=pagoint!AQ$11,0,PMT(Financiamiento!$F$28/12,Financiamiento!$F$32*12,Financiamiento!$F52))</f>
        <v>0</v>
      </c>
      <c r="AR85" s="338">
        <f>-IF(Financiamiento!$F$32*12+$A84&lt;=pagoint!AR$11,0,PMT(Financiamiento!$F$28/12,Financiamiento!$F$32*12,Financiamiento!$F52))</f>
        <v>0</v>
      </c>
      <c r="AS85" s="338">
        <f>-IF(Financiamiento!$F$32*12+$A84&lt;=pagoint!AS$11,0,PMT(Financiamiento!$F$28/12,Financiamiento!$F$32*12,Financiamiento!$F52))</f>
        <v>0</v>
      </c>
      <c r="AT85" s="338">
        <f>-IF(Financiamiento!$F$32*12+$A84&lt;=pagoint!AT$11,0,PMT(Financiamiento!$F$28/12,Financiamiento!$F$32*12,Financiamiento!$F52))</f>
        <v>0</v>
      </c>
      <c r="AU85" s="338">
        <f>-IF(Financiamiento!$F$32*12+$A84&lt;=pagoint!AU$11,0,PMT(Financiamiento!$F$28/12,Financiamiento!$F$32*12,Financiamiento!$F52))</f>
        <v>0</v>
      </c>
      <c r="AV85" s="338">
        <f>-IF(Financiamiento!$F$32*12+$A84&lt;=pagoint!AV$11,0,PMT(Financiamiento!$F$28/12,Financiamiento!$F$32*12,Financiamiento!$F52))</f>
        <v>0</v>
      </c>
      <c r="AW85" s="338">
        <f>-IF(Financiamiento!$F$32*12+$A84&lt;=pagoint!AW$11,0,PMT(Financiamiento!$F$28/12,Financiamiento!$F$32*12,Financiamiento!$F52))</f>
        <v>0</v>
      </c>
      <c r="AX85" s="338">
        <f>-IF(Financiamiento!$F$32*12+$A84&lt;=pagoint!AX$11,0,PMT(Financiamiento!$F$28/12,Financiamiento!$F$32*12,Financiamiento!$F52))</f>
        <v>0</v>
      </c>
      <c r="AY85" s="338">
        <f>-IF(Financiamiento!$F$32*12+$A84&lt;=pagoint!AY$11,0,PMT(Financiamiento!$F$28/12,Financiamiento!$F$32*12,Financiamiento!$F52))</f>
        <v>0</v>
      </c>
      <c r="AZ85" s="338">
        <f>-IF(Financiamiento!$F$32*12+$A84&lt;=pagoint!AZ$11,0,PMT(Financiamiento!$F$28/12,Financiamiento!$F$32*12,Financiamiento!$F52))</f>
        <v>0</v>
      </c>
      <c r="BA85" s="338">
        <f>-IF(Financiamiento!$F$32*12+$A84&lt;=pagoint!BA$11,0,PMT(Financiamiento!$F$28/12,Financiamiento!$F$32*12,Financiamiento!$F52))</f>
        <v>0</v>
      </c>
      <c r="BB85" s="338">
        <f>-IF(Financiamiento!$F$32*12+$A84&lt;=pagoint!BB$11,0,PMT(Financiamiento!$F$28/12,Financiamiento!$F$32*12,Financiamiento!$F52))</f>
        <v>0</v>
      </c>
      <c r="BC85" s="338">
        <f>-IF(Financiamiento!$F$32*12+$A84&lt;=pagoint!BC$11,0,PMT(Financiamiento!$F$28/12,Financiamiento!$F$32*12,Financiamiento!$F52))</f>
        <v>0</v>
      </c>
      <c r="BD85" s="338">
        <f>-IF(Financiamiento!$F$32*12+$A84&lt;=pagoint!BD$11,0,PMT(Financiamiento!$F$28/12,Financiamiento!$F$32*12,Financiamiento!$F52))</f>
        <v>0</v>
      </c>
      <c r="BE85" s="338">
        <f>-IF(Financiamiento!$F$32*12+$A84&lt;=pagoint!BE$11,0,PMT(Financiamiento!$F$28/12,Financiamiento!$F$32*12,Financiamiento!$F52))</f>
        <v>0</v>
      </c>
      <c r="BF85" s="338">
        <f>-IF(Financiamiento!$F$32*12+$A84&lt;=pagoint!BF$11,0,PMT(Financiamiento!$F$28/12,Financiamiento!$F$32*12,Financiamiento!$F52))</f>
        <v>0</v>
      </c>
      <c r="BG85" s="338">
        <f>-IF(Financiamiento!$F$32*12+$A84&lt;=pagoint!BG$11,0,PMT(Financiamiento!$F$28/12,Financiamiento!$F$32*12,Financiamiento!$F52))</f>
        <v>0</v>
      </c>
      <c r="BH85" s="338">
        <f>-IF(Financiamiento!$F$32*12+$A84&lt;=pagoint!BH$11,0,PMT(Financiamiento!$F$28/12,Financiamiento!$F$32*12,Financiamiento!$F52))</f>
        <v>0</v>
      </c>
      <c r="BI85" s="338">
        <f>-IF(Financiamiento!$F$32*12+$A84&lt;=pagoint!BI$11,0,PMT(Financiamiento!$F$28/12,Financiamiento!$F$32*12,Financiamiento!$F52))</f>
        <v>0</v>
      </c>
      <c r="BJ85" s="338">
        <f>-IF(Financiamiento!$F$32*12+$A84&lt;=pagoint!BJ$11,0,PMT(Financiamiento!$F$28/12,Financiamiento!$F$32*12,Financiamiento!$F52))</f>
        <v>0</v>
      </c>
    </row>
    <row r="86" spans="1:62">
      <c r="A86" s="338">
        <v>11</v>
      </c>
      <c r="B86" s="337" t="s">
        <v>166</v>
      </c>
      <c r="M86" s="338">
        <f>-IF(Financiamiento!$F$32*12+$A85&lt;=pagoint!M$11,0,PMT(Financiamiento!$F$28/12,Financiamiento!$F$32*12,Financiamiento!$F53))</f>
        <v>0</v>
      </c>
      <c r="N86" s="338">
        <f>-IF(Financiamiento!$F$32*12+$A85&lt;=pagoint!N$11,0,PMT(Financiamiento!$F$28/12,Financiamiento!$F$32*12,Financiamiento!$F53))</f>
        <v>0</v>
      </c>
      <c r="O86" s="338">
        <f>-IF(Financiamiento!$F$32*12+$A85&lt;=pagoint!O$11,0,PMT(Financiamiento!$F$28/12,Financiamiento!$F$32*12,Financiamiento!$F53))</f>
        <v>0</v>
      </c>
      <c r="P86" s="338">
        <f>-IF(Financiamiento!$F$32*12+$A85&lt;=pagoint!P$11,0,PMT(Financiamiento!$F$28/12,Financiamiento!$F$32*12,Financiamiento!$F53))</f>
        <v>0</v>
      </c>
      <c r="Q86" s="338">
        <f>-IF(Financiamiento!$F$32*12+$A85&lt;=pagoint!Q$11,0,PMT(Financiamiento!$F$28/12,Financiamiento!$F$32*12,Financiamiento!$F53))</f>
        <v>0</v>
      </c>
      <c r="R86" s="338">
        <f>-IF(Financiamiento!$F$32*12+$A85&lt;=pagoint!R$11,0,PMT(Financiamiento!$F$28/12,Financiamiento!$F$32*12,Financiamiento!$F53))</f>
        <v>0</v>
      </c>
      <c r="S86" s="338">
        <f>-IF(Financiamiento!$F$32*12+$A85&lt;=pagoint!S$11,0,PMT(Financiamiento!$F$28/12,Financiamiento!$F$32*12,Financiamiento!$F53))</f>
        <v>0</v>
      </c>
      <c r="T86" s="338">
        <f>-IF(Financiamiento!$F$32*12+$A85&lt;=pagoint!T$11,0,PMT(Financiamiento!$F$28/12,Financiamiento!$F$32*12,Financiamiento!$F53))</f>
        <v>0</v>
      </c>
      <c r="U86" s="338">
        <f>-IF(Financiamiento!$F$32*12+$A85&lt;=pagoint!U$11,0,PMT(Financiamiento!$F$28/12,Financiamiento!$F$32*12,Financiamiento!$F53))</f>
        <v>0</v>
      </c>
      <c r="V86" s="338">
        <f>-IF(Financiamiento!$F$32*12+$A85&lt;=pagoint!V$11,0,PMT(Financiamiento!$F$28/12,Financiamiento!$F$32*12,Financiamiento!$F53))</f>
        <v>0</v>
      </c>
      <c r="W86" s="338">
        <f>-IF(Financiamiento!$F$32*12+$A85&lt;=pagoint!W$11,0,PMT(Financiamiento!$F$28/12,Financiamiento!$F$32*12,Financiamiento!$F53))</f>
        <v>0</v>
      </c>
      <c r="X86" s="338">
        <f>-IF(Financiamiento!$F$32*12+$A85&lt;=pagoint!X$11,0,PMT(Financiamiento!$F$28/12,Financiamiento!$F$32*12,Financiamiento!$F53))</f>
        <v>0</v>
      </c>
      <c r="Y86" s="338">
        <f>-IF(Financiamiento!$F$32*12+$A85&lt;=pagoint!Y$11,0,PMT(Financiamiento!$F$28/12,Financiamiento!$F$32*12,Financiamiento!$F53))</f>
        <v>0</v>
      </c>
      <c r="Z86" s="338">
        <f>-IF(Financiamiento!$F$32*12+$A85&lt;=pagoint!Z$11,0,PMT(Financiamiento!$F$28/12,Financiamiento!$F$32*12,Financiamiento!$F53))</f>
        <v>0</v>
      </c>
      <c r="AA86" s="338">
        <f>-IF(Financiamiento!$F$32*12+$A85&lt;=pagoint!AA$11,0,PMT(Financiamiento!$F$28/12,Financiamiento!$F$32*12,Financiamiento!$F53))</f>
        <v>0</v>
      </c>
      <c r="AB86" s="338">
        <f>-IF(Financiamiento!$F$32*12+$A85&lt;=pagoint!AB$11,0,PMT(Financiamiento!$F$28/12,Financiamiento!$F$32*12,Financiamiento!$F53))</f>
        <v>0</v>
      </c>
      <c r="AC86" s="338">
        <f>-IF(Financiamiento!$F$32*12+$A85&lt;=pagoint!AC$11,0,PMT(Financiamiento!$F$28/12,Financiamiento!$F$32*12,Financiamiento!$F53))</f>
        <v>0</v>
      </c>
      <c r="AD86" s="338">
        <f>-IF(Financiamiento!$F$32*12+$A85&lt;=pagoint!AD$11,0,PMT(Financiamiento!$F$28/12,Financiamiento!$F$32*12,Financiamiento!$F53))</f>
        <v>0</v>
      </c>
      <c r="AE86" s="338">
        <f>-IF(Financiamiento!$F$32*12+$A85&lt;=pagoint!AE$11,0,PMT(Financiamiento!$F$28/12,Financiamiento!$F$32*12,Financiamiento!$F53))</f>
        <v>0</v>
      </c>
      <c r="AF86" s="338">
        <f>-IF(Financiamiento!$F$32*12+$A85&lt;=pagoint!AF$11,0,PMT(Financiamiento!$F$28/12,Financiamiento!$F$32*12,Financiamiento!$F53))</f>
        <v>0</v>
      </c>
      <c r="AG86" s="338">
        <f>-IF(Financiamiento!$F$32*12+$A85&lt;=pagoint!AG$11,0,PMT(Financiamiento!$F$28/12,Financiamiento!$F$32*12,Financiamiento!$F53))</f>
        <v>0</v>
      </c>
      <c r="AH86" s="338">
        <f>-IF(Financiamiento!$F$32*12+$A85&lt;=pagoint!AH$11,0,PMT(Financiamiento!$F$28/12,Financiamiento!$F$32*12,Financiamiento!$F53))</f>
        <v>0</v>
      </c>
      <c r="AI86" s="338">
        <f>-IF(Financiamiento!$F$32*12+$A85&lt;=pagoint!AI$11,0,PMT(Financiamiento!$F$28/12,Financiamiento!$F$32*12,Financiamiento!$F53))</f>
        <v>0</v>
      </c>
      <c r="AJ86" s="338">
        <f>-IF(Financiamiento!$F$32*12+$A85&lt;=pagoint!AJ$11,0,PMT(Financiamiento!$F$28/12,Financiamiento!$F$32*12,Financiamiento!$F53))</f>
        <v>0</v>
      </c>
      <c r="AK86" s="338">
        <f>-IF(Financiamiento!$F$32*12+$A85&lt;=pagoint!AK$11,0,PMT(Financiamiento!$F$28/12,Financiamiento!$F$32*12,Financiamiento!$F53))</f>
        <v>0</v>
      </c>
      <c r="AL86" s="338">
        <f>-IF(Financiamiento!$F$32*12+$A85&lt;=pagoint!AL$11,0,PMT(Financiamiento!$F$28/12,Financiamiento!$F$32*12,Financiamiento!$F53))</f>
        <v>0</v>
      </c>
      <c r="AM86" s="338">
        <f>-IF(Financiamiento!$F$32*12+$A85&lt;=pagoint!AM$11,0,PMT(Financiamiento!$F$28/12,Financiamiento!$F$32*12,Financiamiento!$F53))</f>
        <v>0</v>
      </c>
      <c r="AN86" s="338">
        <f>-IF(Financiamiento!$F$32*12+$A85&lt;=pagoint!AN$11,0,PMT(Financiamiento!$F$28/12,Financiamiento!$F$32*12,Financiamiento!$F53))</f>
        <v>0</v>
      </c>
      <c r="AO86" s="338">
        <f>-IF(Financiamiento!$F$32*12+$A85&lt;=pagoint!AO$11,0,PMT(Financiamiento!$F$28/12,Financiamiento!$F$32*12,Financiamiento!$F53))</f>
        <v>0</v>
      </c>
      <c r="AP86" s="338">
        <f>-IF(Financiamiento!$F$32*12+$A85&lt;=pagoint!AP$11,0,PMT(Financiamiento!$F$28/12,Financiamiento!$F$32*12,Financiamiento!$F53))</f>
        <v>0</v>
      </c>
      <c r="AQ86" s="338">
        <f>-IF(Financiamiento!$F$32*12+$A85&lt;=pagoint!AQ$11,0,PMT(Financiamiento!$F$28/12,Financiamiento!$F$32*12,Financiamiento!$F53))</f>
        <v>0</v>
      </c>
      <c r="AR86" s="338">
        <f>-IF(Financiamiento!$F$32*12+$A85&lt;=pagoint!AR$11,0,PMT(Financiamiento!$F$28/12,Financiamiento!$F$32*12,Financiamiento!$F53))</f>
        <v>0</v>
      </c>
      <c r="AS86" s="338">
        <f>-IF(Financiamiento!$F$32*12+$A85&lt;=pagoint!AS$11,0,PMT(Financiamiento!$F$28/12,Financiamiento!$F$32*12,Financiamiento!$F53))</f>
        <v>0</v>
      </c>
      <c r="AT86" s="338">
        <f>-IF(Financiamiento!$F$32*12+$A85&lt;=pagoint!AT$11,0,PMT(Financiamiento!$F$28/12,Financiamiento!$F$32*12,Financiamiento!$F53))</f>
        <v>0</v>
      </c>
      <c r="AU86" s="338">
        <f>-IF(Financiamiento!$F$32*12+$A85&lt;=pagoint!AU$11,0,PMT(Financiamiento!$F$28/12,Financiamiento!$F$32*12,Financiamiento!$F53))</f>
        <v>0</v>
      </c>
      <c r="AV86" s="338">
        <f>-IF(Financiamiento!$F$32*12+$A85&lt;=pagoint!AV$11,0,PMT(Financiamiento!$F$28/12,Financiamiento!$F$32*12,Financiamiento!$F53))</f>
        <v>0</v>
      </c>
      <c r="AW86" s="338">
        <f>-IF(Financiamiento!$F$32*12+$A85&lt;=pagoint!AW$11,0,PMT(Financiamiento!$F$28/12,Financiamiento!$F$32*12,Financiamiento!$F53))</f>
        <v>0</v>
      </c>
      <c r="AX86" s="338">
        <f>-IF(Financiamiento!$F$32*12+$A85&lt;=pagoint!AX$11,0,PMT(Financiamiento!$F$28/12,Financiamiento!$F$32*12,Financiamiento!$F53))</f>
        <v>0</v>
      </c>
      <c r="AY86" s="338">
        <f>-IF(Financiamiento!$F$32*12+$A85&lt;=pagoint!AY$11,0,PMT(Financiamiento!$F$28/12,Financiamiento!$F$32*12,Financiamiento!$F53))</f>
        <v>0</v>
      </c>
      <c r="AZ86" s="338">
        <f>-IF(Financiamiento!$F$32*12+$A85&lt;=pagoint!AZ$11,0,PMT(Financiamiento!$F$28/12,Financiamiento!$F$32*12,Financiamiento!$F53))</f>
        <v>0</v>
      </c>
      <c r="BA86" s="338">
        <f>-IF(Financiamiento!$F$32*12+$A85&lt;=pagoint!BA$11,0,PMT(Financiamiento!$F$28/12,Financiamiento!$F$32*12,Financiamiento!$F53))</f>
        <v>0</v>
      </c>
      <c r="BB86" s="338">
        <f>-IF(Financiamiento!$F$32*12+$A85&lt;=pagoint!BB$11,0,PMT(Financiamiento!$F$28/12,Financiamiento!$F$32*12,Financiamiento!$F53))</f>
        <v>0</v>
      </c>
      <c r="BC86" s="338">
        <f>-IF(Financiamiento!$F$32*12+$A85&lt;=pagoint!BC$11,0,PMT(Financiamiento!$F$28/12,Financiamiento!$F$32*12,Financiamiento!$F53))</f>
        <v>0</v>
      </c>
      <c r="BD86" s="338">
        <f>-IF(Financiamiento!$F$32*12+$A85&lt;=pagoint!BD$11,0,PMT(Financiamiento!$F$28/12,Financiamiento!$F$32*12,Financiamiento!$F53))</f>
        <v>0</v>
      </c>
      <c r="BE86" s="338">
        <f>-IF(Financiamiento!$F$32*12+$A85&lt;=pagoint!BE$11,0,PMT(Financiamiento!$F$28/12,Financiamiento!$F$32*12,Financiamiento!$F53))</f>
        <v>0</v>
      </c>
      <c r="BF86" s="338">
        <f>-IF(Financiamiento!$F$32*12+$A85&lt;=pagoint!BF$11,0,PMT(Financiamiento!$F$28/12,Financiamiento!$F$32*12,Financiamiento!$F53))</f>
        <v>0</v>
      </c>
      <c r="BG86" s="338">
        <f>-IF(Financiamiento!$F$32*12+$A85&lt;=pagoint!BG$11,0,PMT(Financiamiento!$F$28/12,Financiamiento!$F$32*12,Financiamiento!$F53))</f>
        <v>0</v>
      </c>
      <c r="BH86" s="338">
        <f>-IF(Financiamiento!$F$32*12+$A85&lt;=pagoint!BH$11,0,PMT(Financiamiento!$F$28/12,Financiamiento!$F$32*12,Financiamiento!$F53))</f>
        <v>0</v>
      </c>
      <c r="BI86" s="338">
        <f>-IF(Financiamiento!$F$32*12+$A85&lt;=pagoint!BI$11,0,PMT(Financiamiento!$F$28/12,Financiamiento!$F$32*12,Financiamiento!$F53))</f>
        <v>0</v>
      </c>
      <c r="BJ86" s="338">
        <f>-IF(Financiamiento!$F$32*12+$A85&lt;=pagoint!BJ$11,0,PMT(Financiamiento!$F$28/12,Financiamiento!$F$32*12,Financiamiento!$F53))</f>
        <v>0</v>
      </c>
    </row>
    <row r="87" spans="1:62">
      <c r="A87" s="338">
        <v>12</v>
      </c>
      <c r="B87" s="337" t="s">
        <v>167</v>
      </c>
      <c r="N87" s="338">
        <f>-IF(Financiamiento!$F$32*12+$A86&lt;=pagoint!N$11,0,PMT(Financiamiento!$F$28/12,Financiamiento!$F$32*12,Financiamiento!$F54))</f>
        <v>0</v>
      </c>
      <c r="O87" s="338">
        <f>-IF(Financiamiento!$F$32*12+$A86&lt;=pagoint!O$11,0,PMT(Financiamiento!$F$28/12,Financiamiento!$F$32*12,Financiamiento!$F54))</f>
        <v>0</v>
      </c>
      <c r="P87" s="338">
        <f>-IF(Financiamiento!$F$32*12+$A86&lt;=pagoint!P$11,0,PMT(Financiamiento!$F$28/12,Financiamiento!$F$32*12,Financiamiento!$F54))</f>
        <v>0</v>
      </c>
      <c r="Q87" s="338">
        <f>-IF(Financiamiento!$F$32*12+$A86&lt;=pagoint!Q$11,0,PMT(Financiamiento!$F$28/12,Financiamiento!$F$32*12,Financiamiento!$F54))</f>
        <v>0</v>
      </c>
      <c r="R87" s="338">
        <f>-IF(Financiamiento!$F$32*12+$A86&lt;=pagoint!R$11,0,PMT(Financiamiento!$F$28/12,Financiamiento!$F$32*12,Financiamiento!$F54))</f>
        <v>0</v>
      </c>
      <c r="S87" s="338">
        <f>-IF(Financiamiento!$F$32*12+$A86&lt;=pagoint!S$11,0,PMT(Financiamiento!$F$28/12,Financiamiento!$F$32*12,Financiamiento!$F54))</f>
        <v>0</v>
      </c>
      <c r="T87" s="338">
        <f>-IF(Financiamiento!$F$32*12+$A86&lt;=pagoint!T$11,0,PMT(Financiamiento!$F$28/12,Financiamiento!$F$32*12,Financiamiento!$F54))</f>
        <v>0</v>
      </c>
      <c r="U87" s="338">
        <f>-IF(Financiamiento!$F$32*12+$A86&lt;=pagoint!U$11,0,PMT(Financiamiento!$F$28/12,Financiamiento!$F$32*12,Financiamiento!$F54))</f>
        <v>0</v>
      </c>
      <c r="V87" s="338">
        <f>-IF(Financiamiento!$F$32*12+$A86&lt;=pagoint!V$11,0,PMT(Financiamiento!$F$28/12,Financiamiento!$F$32*12,Financiamiento!$F54))</f>
        <v>0</v>
      </c>
      <c r="W87" s="338">
        <f>-IF(Financiamiento!$F$32*12+$A86&lt;=pagoint!W$11,0,PMT(Financiamiento!$F$28/12,Financiamiento!$F$32*12,Financiamiento!$F54))</f>
        <v>0</v>
      </c>
      <c r="X87" s="338">
        <f>-IF(Financiamiento!$F$32*12+$A86&lt;=pagoint!X$11,0,PMT(Financiamiento!$F$28/12,Financiamiento!$F$32*12,Financiamiento!$F54))</f>
        <v>0</v>
      </c>
      <c r="Y87" s="338">
        <f>-IF(Financiamiento!$F$32*12+$A86&lt;=pagoint!Y$11,0,PMT(Financiamiento!$F$28/12,Financiamiento!$F$32*12,Financiamiento!$F54))</f>
        <v>0</v>
      </c>
      <c r="Z87" s="338">
        <f>-IF(Financiamiento!$F$32*12+$A86&lt;=pagoint!Z$11,0,PMT(Financiamiento!$F$28/12,Financiamiento!$F$32*12,Financiamiento!$F54))</f>
        <v>0</v>
      </c>
      <c r="AA87" s="338">
        <f>-IF(Financiamiento!$F$32*12+$A86&lt;=pagoint!AA$11,0,PMT(Financiamiento!$F$28/12,Financiamiento!$F$32*12,Financiamiento!$F54))</f>
        <v>0</v>
      </c>
      <c r="AB87" s="338">
        <f>-IF(Financiamiento!$F$32*12+$A86&lt;=pagoint!AB$11,0,PMT(Financiamiento!$F$28/12,Financiamiento!$F$32*12,Financiamiento!$F54))</f>
        <v>0</v>
      </c>
      <c r="AC87" s="338">
        <f>-IF(Financiamiento!$F$32*12+$A86&lt;=pagoint!AC$11,0,PMT(Financiamiento!$F$28/12,Financiamiento!$F$32*12,Financiamiento!$F54))</f>
        <v>0</v>
      </c>
      <c r="AD87" s="338">
        <f>-IF(Financiamiento!$F$32*12+$A86&lt;=pagoint!AD$11,0,PMT(Financiamiento!$F$28/12,Financiamiento!$F$32*12,Financiamiento!$F54))</f>
        <v>0</v>
      </c>
      <c r="AE87" s="338">
        <f>-IF(Financiamiento!$F$32*12+$A86&lt;=pagoint!AE$11,0,PMT(Financiamiento!$F$28/12,Financiamiento!$F$32*12,Financiamiento!$F54))</f>
        <v>0</v>
      </c>
      <c r="AF87" s="338">
        <f>-IF(Financiamiento!$F$32*12+$A86&lt;=pagoint!AF$11,0,PMT(Financiamiento!$F$28/12,Financiamiento!$F$32*12,Financiamiento!$F54))</f>
        <v>0</v>
      </c>
      <c r="AG87" s="338">
        <f>-IF(Financiamiento!$F$32*12+$A86&lt;=pagoint!AG$11,0,PMT(Financiamiento!$F$28/12,Financiamiento!$F$32*12,Financiamiento!$F54))</f>
        <v>0</v>
      </c>
      <c r="AH87" s="338">
        <f>-IF(Financiamiento!$F$32*12+$A86&lt;=pagoint!AH$11,0,PMT(Financiamiento!$F$28/12,Financiamiento!$F$32*12,Financiamiento!$F54))</f>
        <v>0</v>
      </c>
      <c r="AI87" s="338">
        <f>-IF(Financiamiento!$F$32*12+$A86&lt;=pagoint!AI$11,0,PMT(Financiamiento!$F$28/12,Financiamiento!$F$32*12,Financiamiento!$F54))</f>
        <v>0</v>
      </c>
      <c r="AJ87" s="338">
        <f>-IF(Financiamiento!$F$32*12+$A86&lt;=pagoint!AJ$11,0,PMT(Financiamiento!$F$28/12,Financiamiento!$F$32*12,Financiamiento!$F54))</f>
        <v>0</v>
      </c>
      <c r="AK87" s="338">
        <f>-IF(Financiamiento!$F$32*12+$A86&lt;=pagoint!AK$11,0,PMT(Financiamiento!$F$28/12,Financiamiento!$F$32*12,Financiamiento!$F54))</f>
        <v>0</v>
      </c>
      <c r="AL87" s="338">
        <f>-IF(Financiamiento!$F$32*12+$A86&lt;=pagoint!AL$11,0,PMT(Financiamiento!$F$28/12,Financiamiento!$F$32*12,Financiamiento!$F54))</f>
        <v>0</v>
      </c>
      <c r="AM87" s="338">
        <f>-IF(Financiamiento!$F$32*12+$A86&lt;=pagoint!AM$11,0,PMT(Financiamiento!$F$28/12,Financiamiento!$F$32*12,Financiamiento!$F54))</f>
        <v>0</v>
      </c>
      <c r="AN87" s="338">
        <f>-IF(Financiamiento!$F$32*12+$A86&lt;=pagoint!AN$11,0,PMT(Financiamiento!$F$28/12,Financiamiento!$F$32*12,Financiamiento!$F54))</f>
        <v>0</v>
      </c>
      <c r="AO87" s="338">
        <f>-IF(Financiamiento!$F$32*12+$A86&lt;=pagoint!AO$11,0,PMT(Financiamiento!$F$28/12,Financiamiento!$F$32*12,Financiamiento!$F54))</f>
        <v>0</v>
      </c>
      <c r="AP87" s="338">
        <f>-IF(Financiamiento!$F$32*12+$A86&lt;=pagoint!AP$11,0,PMT(Financiamiento!$F$28/12,Financiamiento!$F$32*12,Financiamiento!$F54))</f>
        <v>0</v>
      </c>
      <c r="AQ87" s="338">
        <f>-IF(Financiamiento!$F$32*12+$A86&lt;=pagoint!AQ$11,0,PMT(Financiamiento!$F$28/12,Financiamiento!$F$32*12,Financiamiento!$F54))</f>
        <v>0</v>
      </c>
      <c r="AR87" s="338">
        <f>-IF(Financiamiento!$F$32*12+$A86&lt;=pagoint!AR$11,0,PMT(Financiamiento!$F$28/12,Financiamiento!$F$32*12,Financiamiento!$F54))</f>
        <v>0</v>
      </c>
      <c r="AS87" s="338">
        <f>-IF(Financiamiento!$F$32*12+$A86&lt;=pagoint!AS$11,0,PMT(Financiamiento!$F$28/12,Financiamiento!$F$32*12,Financiamiento!$F54))</f>
        <v>0</v>
      </c>
      <c r="AT87" s="338">
        <f>-IF(Financiamiento!$F$32*12+$A86&lt;=pagoint!AT$11,0,PMT(Financiamiento!$F$28/12,Financiamiento!$F$32*12,Financiamiento!$F54))</f>
        <v>0</v>
      </c>
      <c r="AU87" s="338">
        <f>-IF(Financiamiento!$F$32*12+$A86&lt;=pagoint!AU$11,0,PMT(Financiamiento!$F$28/12,Financiamiento!$F$32*12,Financiamiento!$F54))</f>
        <v>0</v>
      </c>
      <c r="AV87" s="338">
        <f>-IF(Financiamiento!$F$32*12+$A86&lt;=pagoint!AV$11,0,PMT(Financiamiento!$F$28/12,Financiamiento!$F$32*12,Financiamiento!$F54))</f>
        <v>0</v>
      </c>
      <c r="AW87" s="338">
        <f>-IF(Financiamiento!$F$32*12+$A86&lt;=pagoint!AW$11,0,PMT(Financiamiento!$F$28/12,Financiamiento!$F$32*12,Financiamiento!$F54))</f>
        <v>0</v>
      </c>
      <c r="AX87" s="338">
        <f>-IF(Financiamiento!$F$32*12+$A86&lt;=pagoint!AX$11,0,PMT(Financiamiento!$F$28/12,Financiamiento!$F$32*12,Financiamiento!$F54))</f>
        <v>0</v>
      </c>
      <c r="AY87" s="338">
        <f>-IF(Financiamiento!$F$32*12+$A86&lt;=pagoint!AY$11,0,PMT(Financiamiento!$F$28/12,Financiamiento!$F$32*12,Financiamiento!$F54))</f>
        <v>0</v>
      </c>
      <c r="AZ87" s="338">
        <f>-IF(Financiamiento!$F$32*12+$A86&lt;=pagoint!AZ$11,0,PMT(Financiamiento!$F$28/12,Financiamiento!$F$32*12,Financiamiento!$F54))</f>
        <v>0</v>
      </c>
      <c r="BA87" s="338">
        <f>-IF(Financiamiento!$F$32*12+$A86&lt;=pagoint!BA$11,0,PMT(Financiamiento!$F$28/12,Financiamiento!$F$32*12,Financiamiento!$F54))</f>
        <v>0</v>
      </c>
      <c r="BB87" s="338">
        <f>-IF(Financiamiento!$F$32*12+$A86&lt;=pagoint!BB$11,0,PMT(Financiamiento!$F$28/12,Financiamiento!$F$32*12,Financiamiento!$F54))</f>
        <v>0</v>
      </c>
      <c r="BC87" s="338">
        <f>-IF(Financiamiento!$F$32*12+$A86&lt;=pagoint!BC$11,0,PMT(Financiamiento!$F$28/12,Financiamiento!$F$32*12,Financiamiento!$F54))</f>
        <v>0</v>
      </c>
      <c r="BD87" s="338">
        <f>-IF(Financiamiento!$F$32*12+$A86&lt;=pagoint!BD$11,0,PMT(Financiamiento!$F$28/12,Financiamiento!$F$32*12,Financiamiento!$F54))</f>
        <v>0</v>
      </c>
      <c r="BE87" s="338">
        <f>-IF(Financiamiento!$F$32*12+$A86&lt;=pagoint!BE$11,0,PMT(Financiamiento!$F$28/12,Financiamiento!$F$32*12,Financiamiento!$F54))</f>
        <v>0</v>
      </c>
      <c r="BF87" s="338">
        <f>-IF(Financiamiento!$F$32*12+$A86&lt;=pagoint!BF$11,0,PMT(Financiamiento!$F$28/12,Financiamiento!$F$32*12,Financiamiento!$F54))</f>
        <v>0</v>
      </c>
      <c r="BG87" s="338">
        <f>-IF(Financiamiento!$F$32*12+$A86&lt;=pagoint!BG$11,0,PMT(Financiamiento!$F$28/12,Financiamiento!$F$32*12,Financiamiento!$F54))</f>
        <v>0</v>
      </c>
      <c r="BH87" s="338">
        <f>-IF(Financiamiento!$F$32*12+$A86&lt;=pagoint!BH$11,0,PMT(Financiamiento!$F$28/12,Financiamiento!$F$32*12,Financiamiento!$F54))</f>
        <v>0</v>
      </c>
      <c r="BI87" s="338">
        <f>-IF(Financiamiento!$F$32*12+$A86&lt;=pagoint!BI$11,0,PMT(Financiamiento!$F$28/12,Financiamiento!$F$32*12,Financiamiento!$F54))</f>
        <v>0</v>
      </c>
      <c r="BJ87" s="338">
        <f>-IF(Financiamiento!$F$32*12+$A86&lt;=pagoint!BJ$11,0,PMT(Financiamiento!$F$28/12,Financiamiento!$F$32*12,Financiamiento!$F54))</f>
        <v>0</v>
      </c>
    </row>
    <row r="88" spans="1:62">
      <c r="A88" s="338">
        <v>13</v>
      </c>
      <c r="B88" s="337" t="s">
        <v>168</v>
      </c>
      <c r="O88" s="338">
        <f>-IF(Financiamiento!$F$32*12+$A87&lt;=pagoint!O$11,0,PMT(Financiamiento!$F$28/12,Financiamiento!$F$32*12,Financiamiento!$F55))</f>
        <v>0</v>
      </c>
      <c r="P88" s="338">
        <f>-IF(Financiamiento!$F$32*12+$A87&lt;=pagoint!P$11,0,PMT(Financiamiento!$F$28/12,Financiamiento!$F$32*12,Financiamiento!$F55))</f>
        <v>0</v>
      </c>
      <c r="Q88" s="338">
        <f>-IF(Financiamiento!$F$32*12+$A87&lt;=pagoint!Q$11,0,PMT(Financiamiento!$F$28/12,Financiamiento!$F$32*12,Financiamiento!$F55))</f>
        <v>0</v>
      </c>
      <c r="R88" s="338">
        <f>-IF(Financiamiento!$F$32*12+$A87&lt;=pagoint!R$11,0,PMT(Financiamiento!$F$28/12,Financiamiento!$F$32*12,Financiamiento!$F55))</f>
        <v>0</v>
      </c>
      <c r="S88" s="338">
        <f>-IF(Financiamiento!$F$32*12+$A87&lt;=pagoint!S$11,0,PMT(Financiamiento!$F$28/12,Financiamiento!$F$32*12,Financiamiento!$F55))</f>
        <v>0</v>
      </c>
      <c r="T88" s="338">
        <f>-IF(Financiamiento!$F$32*12+$A87&lt;=pagoint!T$11,0,PMT(Financiamiento!$F$28/12,Financiamiento!$F$32*12,Financiamiento!$F55))</f>
        <v>0</v>
      </c>
      <c r="U88" s="338">
        <f>-IF(Financiamiento!$F$32*12+$A87&lt;=pagoint!U$11,0,PMT(Financiamiento!$F$28/12,Financiamiento!$F$32*12,Financiamiento!$F55))</f>
        <v>0</v>
      </c>
      <c r="V88" s="338">
        <f>-IF(Financiamiento!$F$32*12+$A87&lt;=pagoint!V$11,0,PMT(Financiamiento!$F$28/12,Financiamiento!$F$32*12,Financiamiento!$F55))</f>
        <v>0</v>
      </c>
      <c r="W88" s="338">
        <f>-IF(Financiamiento!$F$32*12+$A87&lt;=pagoint!W$11,0,PMT(Financiamiento!$F$28/12,Financiamiento!$F$32*12,Financiamiento!$F55))</f>
        <v>0</v>
      </c>
      <c r="X88" s="338">
        <f>-IF(Financiamiento!$F$32*12+$A87&lt;=pagoint!X$11,0,PMT(Financiamiento!$F$28/12,Financiamiento!$F$32*12,Financiamiento!$F55))</f>
        <v>0</v>
      </c>
      <c r="Y88" s="338">
        <f>-IF(Financiamiento!$F$32*12+$A87&lt;=pagoint!Y$11,0,PMT(Financiamiento!$F$28/12,Financiamiento!$F$32*12,Financiamiento!$F55))</f>
        <v>0</v>
      </c>
      <c r="Z88" s="338">
        <f>-IF(Financiamiento!$F$32*12+$A87&lt;=pagoint!Z$11,0,PMT(Financiamiento!$F$28/12,Financiamiento!$F$32*12,Financiamiento!$F55))</f>
        <v>0</v>
      </c>
      <c r="AA88" s="338">
        <f>-IF(Financiamiento!$F$32*12+$A87&lt;=pagoint!AA$11,0,PMT(Financiamiento!$F$28/12,Financiamiento!$F$32*12,Financiamiento!$F55))</f>
        <v>0</v>
      </c>
      <c r="AB88" s="338">
        <f>-IF(Financiamiento!$F$32*12+$A87&lt;=pagoint!AB$11,0,PMT(Financiamiento!$F$28/12,Financiamiento!$F$32*12,Financiamiento!$F55))</f>
        <v>0</v>
      </c>
      <c r="AC88" s="338">
        <f>-IF(Financiamiento!$F$32*12+$A87&lt;=pagoint!AC$11,0,PMT(Financiamiento!$F$28/12,Financiamiento!$F$32*12,Financiamiento!$F55))</f>
        <v>0</v>
      </c>
      <c r="AD88" s="338">
        <f>-IF(Financiamiento!$F$32*12+$A87&lt;=pagoint!AD$11,0,PMT(Financiamiento!$F$28/12,Financiamiento!$F$32*12,Financiamiento!$F55))</f>
        <v>0</v>
      </c>
      <c r="AE88" s="338">
        <f>-IF(Financiamiento!$F$32*12+$A87&lt;=pagoint!AE$11,0,PMT(Financiamiento!$F$28/12,Financiamiento!$F$32*12,Financiamiento!$F55))</f>
        <v>0</v>
      </c>
      <c r="AF88" s="338">
        <f>-IF(Financiamiento!$F$32*12+$A87&lt;=pagoint!AF$11,0,PMT(Financiamiento!$F$28/12,Financiamiento!$F$32*12,Financiamiento!$F55))</f>
        <v>0</v>
      </c>
      <c r="AG88" s="338">
        <f>-IF(Financiamiento!$F$32*12+$A87&lt;=pagoint!AG$11,0,PMT(Financiamiento!$F$28/12,Financiamiento!$F$32*12,Financiamiento!$F55))</f>
        <v>0</v>
      </c>
      <c r="AH88" s="338">
        <f>-IF(Financiamiento!$F$32*12+$A87&lt;=pagoint!AH$11,0,PMT(Financiamiento!$F$28/12,Financiamiento!$F$32*12,Financiamiento!$F55))</f>
        <v>0</v>
      </c>
      <c r="AI88" s="338">
        <f>-IF(Financiamiento!$F$32*12+$A87&lt;=pagoint!AI$11,0,PMT(Financiamiento!$F$28/12,Financiamiento!$F$32*12,Financiamiento!$F55))</f>
        <v>0</v>
      </c>
      <c r="AJ88" s="338">
        <f>-IF(Financiamiento!$F$32*12+$A87&lt;=pagoint!AJ$11,0,PMT(Financiamiento!$F$28/12,Financiamiento!$F$32*12,Financiamiento!$F55))</f>
        <v>0</v>
      </c>
      <c r="AK88" s="338">
        <f>-IF(Financiamiento!$F$32*12+$A87&lt;=pagoint!AK$11,0,PMT(Financiamiento!$F$28/12,Financiamiento!$F$32*12,Financiamiento!$F55))</f>
        <v>0</v>
      </c>
      <c r="AL88" s="338">
        <f>-IF(Financiamiento!$F$32*12+$A87&lt;=pagoint!AL$11,0,PMT(Financiamiento!$F$28/12,Financiamiento!$F$32*12,Financiamiento!$F55))</f>
        <v>0</v>
      </c>
      <c r="AM88" s="338">
        <f>-IF(Financiamiento!$F$32*12+$A87&lt;=pagoint!AM$11,0,PMT(Financiamiento!$F$28/12,Financiamiento!$F$32*12,Financiamiento!$F55))</f>
        <v>0</v>
      </c>
      <c r="AN88" s="338">
        <f>-IF(Financiamiento!$F$32*12+$A87&lt;=pagoint!AN$11,0,PMT(Financiamiento!$F$28/12,Financiamiento!$F$32*12,Financiamiento!$F55))</f>
        <v>0</v>
      </c>
      <c r="AO88" s="338">
        <f>-IF(Financiamiento!$F$32*12+$A87&lt;=pagoint!AO$11,0,PMT(Financiamiento!$F$28/12,Financiamiento!$F$32*12,Financiamiento!$F55))</f>
        <v>0</v>
      </c>
      <c r="AP88" s="338">
        <f>-IF(Financiamiento!$F$32*12+$A87&lt;=pagoint!AP$11,0,PMT(Financiamiento!$F$28/12,Financiamiento!$F$32*12,Financiamiento!$F55))</f>
        <v>0</v>
      </c>
      <c r="AQ88" s="338">
        <f>-IF(Financiamiento!$F$32*12+$A87&lt;=pagoint!AQ$11,0,PMT(Financiamiento!$F$28/12,Financiamiento!$F$32*12,Financiamiento!$F55))</f>
        <v>0</v>
      </c>
      <c r="AR88" s="338">
        <f>-IF(Financiamiento!$F$32*12+$A87&lt;=pagoint!AR$11,0,PMT(Financiamiento!$F$28/12,Financiamiento!$F$32*12,Financiamiento!$F55))</f>
        <v>0</v>
      </c>
      <c r="AS88" s="338">
        <f>-IF(Financiamiento!$F$32*12+$A87&lt;=pagoint!AS$11,0,PMT(Financiamiento!$F$28/12,Financiamiento!$F$32*12,Financiamiento!$F55))</f>
        <v>0</v>
      </c>
      <c r="AT88" s="338">
        <f>-IF(Financiamiento!$F$32*12+$A87&lt;=pagoint!AT$11,0,PMT(Financiamiento!$F$28/12,Financiamiento!$F$32*12,Financiamiento!$F55))</f>
        <v>0</v>
      </c>
      <c r="AU88" s="338">
        <f>-IF(Financiamiento!$F$32*12+$A87&lt;=pagoint!AU$11,0,PMT(Financiamiento!$F$28/12,Financiamiento!$F$32*12,Financiamiento!$F55))</f>
        <v>0</v>
      </c>
      <c r="AV88" s="338">
        <f>-IF(Financiamiento!$F$32*12+$A87&lt;=pagoint!AV$11,0,PMT(Financiamiento!$F$28/12,Financiamiento!$F$32*12,Financiamiento!$F55))</f>
        <v>0</v>
      </c>
      <c r="AW88" s="338">
        <f>-IF(Financiamiento!$F$32*12+$A87&lt;=pagoint!AW$11,0,PMT(Financiamiento!$F$28/12,Financiamiento!$F$32*12,Financiamiento!$F55))</f>
        <v>0</v>
      </c>
      <c r="AX88" s="338">
        <f>-IF(Financiamiento!$F$32*12+$A87&lt;=pagoint!AX$11,0,PMT(Financiamiento!$F$28/12,Financiamiento!$F$32*12,Financiamiento!$F55))</f>
        <v>0</v>
      </c>
      <c r="AY88" s="338">
        <f>-IF(Financiamiento!$F$32*12+$A87&lt;=pagoint!AY$11,0,PMT(Financiamiento!$F$28/12,Financiamiento!$F$32*12,Financiamiento!$F55))</f>
        <v>0</v>
      </c>
      <c r="AZ88" s="338">
        <f>-IF(Financiamiento!$F$32*12+$A87&lt;=pagoint!AZ$11,0,PMT(Financiamiento!$F$28/12,Financiamiento!$F$32*12,Financiamiento!$F55))</f>
        <v>0</v>
      </c>
      <c r="BA88" s="338">
        <f>-IF(Financiamiento!$F$32*12+$A87&lt;=pagoint!BA$11,0,PMT(Financiamiento!$F$28/12,Financiamiento!$F$32*12,Financiamiento!$F55))</f>
        <v>0</v>
      </c>
      <c r="BB88" s="338">
        <f>-IF(Financiamiento!$F$32*12+$A87&lt;=pagoint!BB$11,0,PMT(Financiamiento!$F$28/12,Financiamiento!$F$32*12,Financiamiento!$F55))</f>
        <v>0</v>
      </c>
      <c r="BC88" s="338">
        <f>-IF(Financiamiento!$F$32*12+$A87&lt;=pagoint!BC$11,0,PMT(Financiamiento!$F$28/12,Financiamiento!$F$32*12,Financiamiento!$F55))</f>
        <v>0</v>
      </c>
      <c r="BD88" s="338">
        <f>-IF(Financiamiento!$F$32*12+$A87&lt;=pagoint!BD$11,0,PMT(Financiamiento!$F$28/12,Financiamiento!$F$32*12,Financiamiento!$F55))</f>
        <v>0</v>
      </c>
      <c r="BE88" s="338">
        <f>-IF(Financiamiento!$F$32*12+$A87&lt;=pagoint!BE$11,0,PMT(Financiamiento!$F$28/12,Financiamiento!$F$32*12,Financiamiento!$F55))</f>
        <v>0</v>
      </c>
      <c r="BF88" s="338">
        <f>-IF(Financiamiento!$F$32*12+$A87&lt;=pagoint!BF$11,0,PMT(Financiamiento!$F$28/12,Financiamiento!$F$32*12,Financiamiento!$F55))</f>
        <v>0</v>
      </c>
      <c r="BG88" s="338">
        <f>-IF(Financiamiento!$F$32*12+$A87&lt;=pagoint!BG$11,0,PMT(Financiamiento!$F$28/12,Financiamiento!$F$32*12,Financiamiento!$F55))</f>
        <v>0</v>
      </c>
      <c r="BH88" s="338">
        <f>-IF(Financiamiento!$F$32*12+$A87&lt;=pagoint!BH$11,0,PMT(Financiamiento!$F$28/12,Financiamiento!$F$32*12,Financiamiento!$F55))</f>
        <v>0</v>
      </c>
      <c r="BI88" s="338">
        <f>-IF(Financiamiento!$F$32*12+$A87&lt;=pagoint!BI$11,0,PMT(Financiamiento!$F$28/12,Financiamiento!$F$32*12,Financiamiento!$F55))</f>
        <v>0</v>
      </c>
      <c r="BJ88" s="338">
        <f>-IF(Financiamiento!$F$32*12+$A87&lt;=pagoint!BJ$11,0,PMT(Financiamiento!$F$28/12,Financiamiento!$F$32*12,Financiamiento!$F55))</f>
        <v>0</v>
      </c>
    </row>
    <row r="89" spans="1:62">
      <c r="A89" s="338">
        <v>14</v>
      </c>
      <c r="B89" s="337" t="s">
        <v>169</v>
      </c>
      <c r="P89" s="338">
        <f>-IF(Financiamiento!$F$32*12+$A88&lt;=pagoint!P$11,0,PMT(Financiamiento!$F$28/12,Financiamiento!$F$32*12,Financiamiento!$F56))</f>
        <v>0</v>
      </c>
      <c r="Q89" s="338">
        <f>-IF(Financiamiento!$F$32*12+$A88&lt;=pagoint!Q$11,0,PMT(Financiamiento!$F$28/12,Financiamiento!$F$32*12,Financiamiento!$F56))</f>
        <v>0</v>
      </c>
      <c r="R89" s="338">
        <f>-IF(Financiamiento!$F$32*12+$A88&lt;=pagoint!R$11,0,PMT(Financiamiento!$F$28/12,Financiamiento!$F$32*12,Financiamiento!$F56))</f>
        <v>0</v>
      </c>
      <c r="S89" s="338">
        <f>-IF(Financiamiento!$F$32*12+$A88&lt;=pagoint!S$11,0,PMT(Financiamiento!$F$28/12,Financiamiento!$F$32*12,Financiamiento!$F56))</f>
        <v>0</v>
      </c>
      <c r="T89" s="338">
        <f>-IF(Financiamiento!$F$32*12+$A88&lt;=pagoint!T$11,0,PMT(Financiamiento!$F$28/12,Financiamiento!$F$32*12,Financiamiento!$F56))</f>
        <v>0</v>
      </c>
      <c r="U89" s="338">
        <f>-IF(Financiamiento!$F$32*12+$A88&lt;=pagoint!U$11,0,PMT(Financiamiento!$F$28/12,Financiamiento!$F$32*12,Financiamiento!$F56))</f>
        <v>0</v>
      </c>
      <c r="V89" s="338">
        <f>-IF(Financiamiento!$F$32*12+$A88&lt;=pagoint!V$11,0,PMT(Financiamiento!$F$28/12,Financiamiento!$F$32*12,Financiamiento!$F56))</f>
        <v>0</v>
      </c>
      <c r="W89" s="338">
        <f>-IF(Financiamiento!$F$32*12+$A88&lt;=pagoint!W$11,0,PMT(Financiamiento!$F$28/12,Financiamiento!$F$32*12,Financiamiento!$F56))</f>
        <v>0</v>
      </c>
      <c r="X89" s="338">
        <f>-IF(Financiamiento!$F$32*12+$A88&lt;=pagoint!X$11,0,PMT(Financiamiento!$F$28/12,Financiamiento!$F$32*12,Financiamiento!$F56))</f>
        <v>0</v>
      </c>
      <c r="Y89" s="338">
        <f>-IF(Financiamiento!$F$32*12+$A88&lt;=pagoint!Y$11,0,PMT(Financiamiento!$F$28/12,Financiamiento!$F$32*12,Financiamiento!$F56))</f>
        <v>0</v>
      </c>
      <c r="Z89" s="338">
        <f>-IF(Financiamiento!$F$32*12+$A88&lt;=pagoint!Z$11,0,PMT(Financiamiento!$F$28/12,Financiamiento!$F$32*12,Financiamiento!$F56))</f>
        <v>0</v>
      </c>
      <c r="AA89" s="338">
        <f>-IF(Financiamiento!$F$32*12+$A88&lt;=pagoint!AA$11,0,PMT(Financiamiento!$F$28/12,Financiamiento!$F$32*12,Financiamiento!$F56))</f>
        <v>0</v>
      </c>
      <c r="AB89" s="338">
        <f>-IF(Financiamiento!$F$32*12+$A88&lt;=pagoint!AB$11,0,PMT(Financiamiento!$F$28/12,Financiamiento!$F$32*12,Financiamiento!$F56))</f>
        <v>0</v>
      </c>
      <c r="AC89" s="338">
        <f>-IF(Financiamiento!$F$32*12+$A88&lt;=pagoint!AC$11,0,PMT(Financiamiento!$F$28/12,Financiamiento!$F$32*12,Financiamiento!$F56))</f>
        <v>0</v>
      </c>
      <c r="AD89" s="338">
        <f>-IF(Financiamiento!$F$32*12+$A88&lt;=pagoint!AD$11,0,PMT(Financiamiento!$F$28/12,Financiamiento!$F$32*12,Financiamiento!$F56))</f>
        <v>0</v>
      </c>
      <c r="AE89" s="338">
        <f>-IF(Financiamiento!$F$32*12+$A88&lt;=pagoint!AE$11,0,PMT(Financiamiento!$F$28/12,Financiamiento!$F$32*12,Financiamiento!$F56))</f>
        <v>0</v>
      </c>
      <c r="AF89" s="338">
        <f>-IF(Financiamiento!$F$32*12+$A88&lt;=pagoint!AF$11,0,PMT(Financiamiento!$F$28/12,Financiamiento!$F$32*12,Financiamiento!$F56))</f>
        <v>0</v>
      </c>
      <c r="AG89" s="338">
        <f>-IF(Financiamiento!$F$32*12+$A88&lt;=pagoint!AG$11,0,PMT(Financiamiento!$F$28/12,Financiamiento!$F$32*12,Financiamiento!$F56))</f>
        <v>0</v>
      </c>
      <c r="AH89" s="338">
        <f>-IF(Financiamiento!$F$32*12+$A88&lt;=pagoint!AH$11,0,PMT(Financiamiento!$F$28/12,Financiamiento!$F$32*12,Financiamiento!$F56))</f>
        <v>0</v>
      </c>
      <c r="AI89" s="338">
        <f>-IF(Financiamiento!$F$32*12+$A88&lt;=pagoint!AI$11,0,PMT(Financiamiento!$F$28/12,Financiamiento!$F$32*12,Financiamiento!$F56))</f>
        <v>0</v>
      </c>
      <c r="AJ89" s="338">
        <f>-IF(Financiamiento!$F$32*12+$A88&lt;=pagoint!AJ$11,0,PMT(Financiamiento!$F$28/12,Financiamiento!$F$32*12,Financiamiento!$F56))</f>
        <v>0</v>
      </c>
      <c r="AK89" s="338">
        <f>-IF(Financiamiento!$F$32*12+$A88&lt;=pagoint!AK$11,0,PMT(Financiamiento!$F$28/12,Financiamiento!$F$32*12,Financiamiento!$F56))</f>
        <v>0</v>
      </c>
      <c r="AL89" s="338">
        <f>-IF(Financiamiento!$F$32*12+$A88&lt;=pagoint!AL$11,0,PMT(Financiamiento!$F$28/12,Financiamiento!$F$32*12,Financiamiento!$F56))</f>
        <v>0</v>
      </c>
      <c r="AM89" s="338">
        <f>-IF(Financiamiento!$F$32*12+$A88&lt;=pagoint!AM$11,0,PMT(Financiamiento!$F$28/12,Financiamiento!$F$32*12,Financiamiento!$F56))</f>
        <v>0</v>
      </c>
      <c r="AN89" s="338">
        <f>-IF(Financiamiento!$F$32*12+$A88&lt;=pagoint!AN$11,0,PMT(Financiamiento!$F$28/12,Financiamiento!$F$32*12,Financiamiento!$F56))</f>
        <v>0</v>
      </c>
      <c r="AO89" s="338">
        <f>-IF(Financiamiento!$F$32*12+$A88&lt;=pagoint!AO$11,0,PMT(Financiamiento!$F$28/12,Financiamiento!$F$32*12,Financiamiento!$F56))</f>
        <v>0</v>
      </c>
      <c r="AP89" s="338">
        <f>-IF(Financiamiento!$F$32*12+$A88&lt;=pagoint!AP$11,0,PMT(Financiamiento!$F$28/12,Financiamiento!$F$32*12,Financiamiento!$F56))</f>
        <v>0</v>
      </c>
      <c r="AQ89" s="338">
        <f>-IF(Financiamiento!$F$32*12+$A88&lt;=pagoint!AQ$11,0,PMT(Financiamiento!$F$28/12,Financiamiento!$F$32*12,Financiamiento!$F56))</f>
        <v>0</v>
      </c>
      <c r="AR89" s="338">
        <f>-IF(Financiamiento!$F$32*12+$A88&lt;=pagoint!AR$11,0,PMT(Financiamiento!$F$28/12,Financiamiento!$F$32*12,Financiamiento!$F56))</f>
        <v>0</v>
      </c>
      <c r="AS89" s="338">
        <f>-IF(Financiamiento!$F$32*12+$A88&lt;=pagoint!AS$11,0,PMT(Financiamiento!$F$28/12,Financiamiento!$F$32*12,Financiamiento!$F56))</f>
        <v>0</v>
      </c>
      <c r="AT89" s="338">
        <f>-IF(Financiamiento!$F$32*12+$A88&lt;=pagoint!AT$11,0,PMT(Financiamiento!$F$28/12,Financiamiento!$F$32*12,Financiamiento!$F56))</f>
        <v>0</v>
      </c>
      <c r="AU89" s="338">
        <f>-IF(Financiamiento!$F$32*12+$A88&lt;=pagoint!AU$11,0,PMT(Financiamiento!$F$28/12,Financiamiento!$F$32*12,Financiamiento!$F56))</f>
        <v>0</v>
      </c>
      <c r="AV89" s="338">
        <f>-IF(Financiamiento!$F$32*12+$A88&lt;=pagoint!AV$11,0,PMT(Financiamiento!$F$28/12,Financiamiento!$F$32*12,Financiamiento!$F56))</f>
        <v>0</v>
      </c>
      <c r="AW89" s="338">
        <f>-IF(Financiamiento!$F$32*12+$A88&lt;=pagoint!AW$11,0,PMT(Financiamiento!$F$28/12,Financiamiento!$F$32*12,Financiamiento!$F56))</f>
        <v>0</v>
      </c>
      <c r="AX89" s="338">
        <f>-IF(Financiamiento!$F$32*12+$A88&lt;=pagoint!AX$11,0,PMT(Financiamiento!$F$28/12,Financiamiento!$F$32*12,Financiamiento!$F56))</f>
        <v>0</v>
      </c>
      <c r="AY89" s="338">
        <f>-IF(Financiamiento!$F$32*12+$A88&lt;=pagoint!AY$11,0,PMT(Financiamiento!$F$28/12,Financiamiento!$F$32*12,Financiamiento!$F56))</f>
        <v>0</v>
      </c>
      <c r="AZ89" s="338">
        <f>-IF(Financiamiento!$F$32*12+$A88&lt;=pagoint!AZ$11,0,PMT(Financiamiento!$F$28/12,Financiamiento!$F$32*12,Financiamiento!$F56))</f>
        <v>0</v>
      </c>
      <c r="BA89" s="338">
        <f>-IF(Financiamiento!$F$32*12+$A88&lt;=pagoint!BA$11,0,PMT(Financiamiento!$F$28/12,Financiamiento!$F$32*12,Financiamiento!$F56))</f>
        <v>0</v>
      </c>
      <c r="BB89" s="338">
        <f>-IF(Financiamiento!$F$32*12+$A88&lt;=pagoint!BB$11,0,PMT(Financiamiento!$F$28/12,Financiamiento!$F$32*12,Financiamiento!$F56))</f>
        <v>0</v>
      </c>
      <c r="BC89" s="338">
        <f>-IF(Financiamiento!$F$32*12+$A88&lt;=pagoint!BC$11,0,PMT(Financiamiento!$F$28/12,Financiamiento!$F$32*12,Financiamiento!$F56))</f>
        <v>0</v>
      </c>
      <c r="BD89" s="338">
        <f>-IF(Financiamiento!$F$32*12+$A88&lt;=pagoint!BD$11,0,PMT(Financiamiento!$F$28/12,Financiamiento!$F$32*12,Financiamiento!$F56))</f>
        <v>0</v>
      </c>
      <c r="BE89" s="338">
        <f>-IF(Financiamiento!$F$32*12+$A88&lt;=pagoint!BE$11,0,PMT(Financiamiento!$F$28/12,Financiamiento!$F$32*12,Financiamiento!$F56))</f>
        <v>0</v>
      </c>
      <c r="BF89" s="338">
        <f>-IF(Financiamiento!$F$32*12+$A88&lt;=pagoint!BF$11,0,PMT(Financiamiento!$F$28/12,Financiamiento!$F$32*12,Financiamiento!$F56))</f>
        <v>0</v>
      </c>
      <c r="BG89" s="338">
        <f>-IF(Financiamiento!$F$32*12+$A88&lt;=pagoint!BG$11,0,PMT(Financiamiento!$F$28/12,Financiamiento!$F$32*12,Financiamiento!$F56))</f>
        <v>0</v>
      </c>
      <c r="BH89" s="338">
        <f>-IF(Financiamiento!$F$32*12+$A88&lt;=pagoint!BH$11,0,PMT(Financiamiento!$F$28/12,Financiamiento!$F$32*12,Financiamiento!$F56))</f>
        <v>0</v>
      </c>
      <c r="BI89" s="338">
        <f>-IF(Financiamiento!$F$32*12+$A88&lt;=pagoint!BI$11,0,PMT(Financiamiento!$F$28/12,Financiamiento!$F$32*12,Financiamiento!$F56))</f>
        <v>0</v>
      </c>
      <c r="BJ89" s="338">
        <f>-IF(Financiamiento!$F$32*12+$A88&lt;=pagoint!BJ$11,0,PMT(Financiamiento!$F$28/12,Financiamiento!$F$32*12,Financiamiento!$F56))</f>
        <v>0</v>
      </c>
    </row>
    <row r="90" spans="1:62">
      <c r="A90" s="338">
        <v>15</v>
      </c>
      <c r="B90" s="337" t="s">
        <v>170</v>
      </c>
      <c r="Q90" s="338">
        <f>-IF(Financiamiento!$F$32*12+$A89&lt;=pagoint!Q$11,0,PMT(Financiamiento!$F$28/12,Financiamiento!$F$32*12,Financiamiento!$F57))</f>
        <v>0</v>
      </c>
      <c r="R90" s="338">
        <f>-IF(Financiamiento!$F$32*12+$A89&lt;=pagoint!R$11,0,PMT(Financiamiento!$F$28/12,Financiamiento!$F$32*12,Financiamiento!$F57))</f>
        <v>0</v>
      </c>
      <c r="S90" s="338">
        <f>-IF(Financiamiento!$F$32*12+$A89&lt;=pagoint!S$11,0,PMT(Financiamiento!$F$28/12,Financiamiento!$F$32*12,Financiamiento!$F57))</f>
        <v>0</v>
      </c>
      <c r="T90" s="338">
        <f>-IF(Financiamiento!$F$32*12+$A89&lt;=pagoint!T$11,0,PMT(Financiamiento!$F$28/12,Financiamiento!$F$32*12,Financiamiento!$F57))</f>
        <v>0</v>
      </c>
      <c r="U90" s="338">
        <f>-IF(Financiamiento!$F$32*12+$A89&lt;=pagoint!U$11,0,PMT(Financiamiento!$F$28/12,Financiamiento!$F$32*12,Financiamiento!$F57))</f>
        <v>0</v>
      </c>
      <c r="V90" s="338">
        <f>-IF(Financiamiento!$F$32*12+$A89&lt;=pagoint!V$11,0,PMT(Financiamiento!$F$28/12,Financiamiento!$F$32*12,Financiamiento!$F57))</f>
        <v>0</v>
      </c>
      <c r="W90" s="338">
        <f>-IF(Financiamiento!$F$32*12+$A89&lt;=pagoint!W$11,0,PMT(Financiamiento!$F$28/12,Financiamiento!$F$32*12,Financiamiento!$F57))</f>
        <v>0</v>
      </c>
      <c r="X90" s="338">
        <f>-IF(Financiamiento!$F$32*12+$A89&lt;=pagoint!X$11,0,PMT(Financiamiento!$F$28/12,Financiamiento!$F$32*12,Financiamiento!$F57))</f>
        <v>0</v>
      </c>
      <c r="Y90" s="338">
        <f>-IF(Financiamiento!$F$32*12+$A89&lt;=pagoint!Y$11,0,PMT(Financiamiento!$F$28/12,Financiamiento!$F$32*12,Financiamiento!$F57))</f>
        <v>0</v>
      </c>
      <c r="Z90" s="338">
        <f>-IF(Financiamiento!$F$32*12+$A89&lt;=pagoint!Z$11,0,PMT(Financiamiento!$F$28/12,Financiamiento!$F$32*12,Financiamiento!$F57))</f>
        <v>0</v>
      </c>
      <c r="AA90" s="338">
        <f>-IF(Financiamiento!$F$32*12+$A89&lt;=pagoint!AA$11,0,PMT(Financiamiento!$F$28/12,Financiamiento!$F$32*12,Financiamiento!$F57))</f>
        <v>0</v>
      </c>
      <c r="AB90" s="338">
        <f>-IF(Financiamiento!$F$32*12+$A89&lt;=pagoint!AB$11,0,PMT(Financiamiento!$F$28/12,Financiamiento!$F$32*12,Financiamiento!$F57))</f>
        <v>0</v>
      </c>
      <c r="AC90" s="338">
        <f>-IF(Financiamiento!$F$32*12+$A89&lt;=pagoint!AC$11,0,PMT(Financiamiento!$F$28/12,Financiamiento!$F$32*12,Financiamiento!$F57))</f>
        <v>0</v>
      </c>
      <c r="AD90" s="338">
        <f>-IF(Financiamiento!$F$32*12+$A89&lt;=pagoint!AD$11,0,PMT(Financiamiento!$F$28/12,Financiamiento!$F$32*12,Financiamiento!$F57))</f>
        <v>0</v>
      </c>
      <c r="AE90" s="338">
        <f>-IF(Financiamiento!$F$32*12+$A89&lt;=pagoint!AE$11,0,PMT(Financiamiento!$F$28/12,Financiamiento!$F$32*12,Financiamiento!$F57))</f>
        <v>0</v>
      </c>
      <c r="AF90" s="338">
        <f>-IF(Financiamiento!$F$32*12+$A89&lt;=pagoint!AF$11,0,PMT(Financiamiento!$F$28/12,Financiamiento!$F$32*12,Financiamiento!$F57))</f>
        <v>0</v>
      </c>
      <c r="AG90" s="338">
        <f>-IF(Financiamiento!$F$32*12+$A89&lt;=pagoint!AG$11,0,PMT(Financiamiento!$F$28/12,Financiamiento!$F$32*12,Financiamiento!$F57))</f>
        <v>0</v>
      </c>
      <c r="AH90" s="338">
        <f>-IF(Financiamiento!$F$32*12+$A89&lt;=pagoint!AH$11,0,PMT(Financiamiento!$F$28/12,Financiamiento!$F$32*12,Financiamiento!$F57))</f>
        <v>0</v>
      </c>
      <c r="AI90" s="338">
        <f>-IF(Financiamiento!$F$32*12+$A89&lt;=pagoint!AI$11,0,PMT(Financiamiento!$F$28/12,Financiamiento!$F$32*12,Financiamiento!$F57))</f>
        <v>0</v>
      </c>
      <c r="AJ90" s="338">
        <f>-IF(Financiamiento!$F$32*12+$A89&lt;=pagoint!AJ$11,0,PMT(Financiamiento!$F$28/12,Financiamiento!$F$32*12,Financiamiento!$F57))</f>
        <v>0</v>
      </c>
      <c r="AK90" s="338">
        <f>-IF(Financiamiento!$F$32*12+$A89&lt;=pagoint!AK$11,0,PMT(Financiamiento!$F$28/12,Financiamiento!$F$32*12,Financiamiento!$F57))</f>
        <v>0</v>
      </c>
      <c r="AL90" s="338">
        <f>-IF(Financiamiento!$F$32*12+$A89&lt;=pagoint!AL$11,0,PMT(Financiamiento!$F$28/12,Financiamiento!$F$32*12,Financiamiento!$F57))</f>
        <v>0</v>
      </c>
      <c r="AM90" s="338">
        <f>-IF(Financiamiento!$F$32*12+$A89&lt;=pagoint!AM$11,0,PMT(Financiamiento!$F$28/12,Financiamiento!$F$32*12,Financiamiento!$F57))</f>
        <v>0</v>
      </c>
      <c r="AN90" s="338">
        <f>-IF(Financiamiento!$F$32*12+$A89&lt;=pagoint!AN$11,0,PMT(Financiamiento!$F$28/12,Financiamiento!$F$32*12,Financiamiento!$F57))</f>
        <v>0</v>
      </c>
      <c r="AO90" s="338">
        <f>-IF(Financiamiento!$F$32*12+$A89&lt;=pagoint!AO$11,0,PMT(Financiamiento!$F$28/12,Financiamiento!$F$32*12,Financiamiento!$F57))</f>
        <v>0</v>
      </c>
      <c r="AP90" s="338">
        <f>-IF(Financiamiento!$F$32*12+$A89&lt;=pagoint!AP$11,0,PMT(Financiamiento!$F$28/12,Financiamiento!$F$32*12,Financiamiento!$F57))</f>
        <v>0</v>
      </c>
      <c r="AQ90" s="338">
        <f>-IF(Financiamiento!$F$32*12+$A89&lt;=pagoint!AQ$11,0,PMT(Financiamiento!$F$28/12,Financiamiento!$F$32*12,Financiamiento!$F57))</f>
        <v>0</v>
      </c>
      <c r="AR90" s="338">
        <f>-IF(Financiamiento!$F$32*12+$A89&lt;=pagoint!AR$11,0,PMT(Financiamiento!$F$28/12,Financiamiento!$F$32*12,Financiamiento!$F57))</f>
        <v>0</v>
      </c>
      <c r="AS90" s="338">
        <f>-IF(Financiamiento!$F$32*12+$A89&lt;=pagoint!AS$11,0,PMT(Financiamiento!$F$28/12,Financiamiento!$F$32*12,Financiamiento!$F57))</f>
        <v>0</v>
      </c>
      <c r="AT90" s="338">
        <f>-IF(Financiamiento!$F$32*12+$A89&lt;=pagoint!AT$11,0,PMT(Financiamiento!$F$28/12,Financiamiento!$F$32*12,Financiamiento!$F57))</f>
        <v>0</v>
      </c>
      <c r="AU90" s="338">
        <f>-IF(Financiamiento!$F$32*12+$A89&lt;=pagoint!AU$11,0,PMT(Financiamiento!$F$28/12,Financiamiento!$F$32*12,Financiamiento!$F57))</f>
        <v>0</v>
      </c>
      <c r="AV90" s="338">
        <f>-IF(Financiamiento!$F$32*12+$A89&lt;=pagoint!AV$11,0,PMT(Financiamiento!$F$28/12,Financiamiento!$F$32*12,Financiamiento!$F57))</f>
        <v>0</v>
      </c>
      <c r="AW90" s="338">
        <f>-IF(Financiamiento!$F$32*12+$A89&lt;=pagoint!AW$11,0,PMT(Financiamiento!$F$28/12,Financiamiento!$F$32*12,Financiamiento!$F57))</f>
        <v>0</v>
      </c>
      <c r="AX90" s="338">
        <f>-IF(Financiamiento!$F$32*12+$A89&lt;=pagoint!AX$11,0,PMT(Financiamiento!$F$28/12,Financiamiento!$F$32*12,Financiamiento!$F57))</f>
        <v>0</v>
      </c>
      <c r="AY90" s="338">
        <f>-IF(Financiamiento!$F$32*12+$A89&lt;=pagoint!AY$11,0,PMT(Financiamiento!$F$28/12,Financiamiento!$F$32*12,Financiamiento!$F57))</f>
        <v>0</v>
      </c>
      <c r="AZ90" s="338">
        <f>-IF(Financiamiento!$F$32*12+$A89&lt;=pagoint!AZ$11,0,PMT(Financiamiento!$F$28/12,Financiamiento!$F$32*12,Financiamiento!$F57))</f>
        <v>0</v>
      </c>
      <c r="BA90" s="338">
        <f>-IF(Financiamiento!$F$32*12+$A89&lt;=pagoint!BA$11,0,PMT(Financiamiento!$F$28/12,Financiamiento!$F$32*12,Financiamiento!$F57))</f>
        <v>0</v>
      </c>
      <c r="BB90" s="338">
        <f>-IF(Financiamiento!$F$32*12+$A89&lt;=pagoint!BB$11,0,PMT(Financiamiento!$F$28/12,Financiamiento!$F$32*12,Financiamiento!$F57))</f>
        <v>0</v>
      </c>
      <c r="BC90" s="338">
        <f>-IF(Financiamiento!$F$32*12+$A89&lt;=pagoint!BC$11,0,PMT(Financiamiento!$F$28/12,Financiamiento!$F$32*12,Financiamiento!$F57))</f>
        <v>0</v>
      </c>
      <c r="BD90" s="338">
        <f>-IF(Financiamiento!$F$32*12+$A89&lt;=pagoint!BD$11,0,PMT(Financiamiento!$F$28/12,Financiamiento!$F$32*12,Financiamiento!$F57))</f>
        <v>0</v>
      </c>
      <c r="BE90" s="338">
        <f>-IF(Financiamiento!$F$32*12+$A89&lt;=pagoint!BE$11,0,PMT(Financiamiento!$F$28/12,Financiamiento!$F$32*12,Financiamiento!$F57))</f>
        <v>0</v>
      </c>
      <c r="BF90" s="338">
        <f>-IF(Financiamiento!$F$32*12+$A89&lt;=pagoint!BF$11,0,PMT(Financiamiento!$F$28/12,Financiamiento!$F$32*12,Financiamiento!$F57))</f>
        <v>0</v>
      </c>
      <c r="BG90" s="338">
        <f>-IF(Financiamiento!$F$32*12+$A89&lt;=pagoint!BG$11,0,PMT(Financiamiento!$F$28/12,Financiamiento!$F$32*12,Financiamiento!$F57))</f>
        <v>0</v>
      </c>
      <c r="BH90" s="338">
        <f>-IF(Financiamiento!$F$32*12+$A89&lt;=pagoint!BH$11,0,PMT(Financiamiento!$F$28/12,Financiamiento!$F$32*12,Financiamiento!$F57))</f>
        <v>0</v>
      </c>
      <c r="BI90" s="338">
        <f>-IF(Financiamiento!$F$32*12+$A89&lt;=pagoint!BI$11,0,PMT(Financiamiento!$F$28/12,Financiamiento!$F$32*12,Financiamiento!$F57))</f>
        <v>0</v>
      </c>
      <c r="BJ90" s="338">
        <f>-IF(Financiamiento!$F$32*12+$A89&lt;=pagoint!BJ$11,0,PMT(Financiamiento!$F$28/12,Financiamiento!$F$32*12,Financiamiento!$F57))</f>
        <v>0</v>
      </c>
    </row>
    <row r="91" spans="1:62">
      <c r="A91" s="338">
        <v>16</v>
      </c>
      <c r="B91" s="337" t="s">
        <v>171</v>
      </c>
      <c r="R91" s="338">
        <f>-IF(Financiamiento!$F$32*12+$A90&lt;=pagoint!R$11,0,PMT(Financiamiento!$F$28/12,Financiamiento!$F$32*12,Financiamiento!$F58))</f>
        <v>0</v>
      </c>
      <c r="S91" s="338">
        <f>-IF(Financiamiento!$F$32*12+$A90&lt;=pagoint!S$11,0,PMT(Financiamiento!$F$28/12,Financiamiento!$F$32*12,Financiamiento!$F58))</f>
        <v>0</v>
      </c>
      <c r="T91" s="338">
        <f>-IF(Financiamiento!$F$32*12+$A90&lt;=pagoint!T$11,0,PMT(Financiamiento!$F$28/12,Financiamiento!$F$32*12,Financiamiento!$F58))</f>
        <v>0</v>
      </c>
      <c r="U91" s="338">
        <f>-IF(Financiamiento!$F$32*12+$A90&lt;=pagoint!U$11,0,PMT(Financiamiento!$F$28/12,Financiamiento!$F$32*12,Financiamiento!$F58))</f>
        <v>0</v>
      </c>
      <c r="V91" s="338">
        <f>-IF(Financiamiento!$F$32*12+$A90&lt;=pagoint!V$11,0,PMT(Financiamiento!$F$28/12,Financiamiento!$F$32*12,Financiamiento!$F58))</f>
        <v>0</v>
      </c>
      <c r="W91" s="338">
        <f>-IF(Financiamiento!$F$32*12+$A90&lt;=pagoint!W$11,0,PMT(Financiamiento!$F$28/12,Financiamiento!$F$32*12,Financiamiento!$F58))</f>
        <v>0</v>
      </c>
      <c r="X91" s="338">
        <f>-IF(Financiamiento!$F$32*12+$A90&lt;=pagoint!X$11,0,PMT(Financiamiento!$F$28/12,Financiamiento!$F$32*12,Financiamiento!$F58))</f>
        <v>0</v>
      </c>
      <c r="Y91" s="338">
        <f>-IF(Financiamiento!$F$32*12+$A90&lt;=pagoint!Y$11,0,PMT(Financiamiento!$F$28/12,Financiamiento!$F$32*12,Financiamiento!$F58))</f>
        <v>0</v>
      </c>
      <c r="Z91" s="338">
        <f>-IF(Financiamiento!$F$32*12+$A90&lt;=pagoint!Z$11,0,PMT(Financiamiento!$F$28/12,Financiamiento!$F$32*12,Financiamiento!$F58))</f>
        <v>0</v>
      </c>
      <c r="AA91" s="338">
        <f>-IF(Financiamiento!$F$32*12+$A90&lt;=pagoint!AA$11,0,PMT(Financiamiento!$F$28/12,Financiamiento!$F$32*12,Financiamiento!$F58))</f>
        <v>0</v>
      </c>
      <c r="AB91" s="338">
        <f>-IF(Financiamiento!$F$32*12+$A90&lt;=pagoint!AB$11,0,PMT(Financiamiento!$F$28/12,Financiamiento!$F$32*12,Financiamiento!$F58))</f>
        <v>0</v>
      </c>
      <c r="AC91" s="338">
        <f>-IF(Financiamiento!$F$32*12+$A90&lt;=pagoint!AC$11,0,PMT(Financiamiento!$F$28/12,Financiamiento!$F$32*12,Financiamiento!$F58))</f>
        <v>0</v>
      </c>
      <c r="AD91" s="338">
        <f>-IF(Financiamiento!$F$32*12+$A90&lt;=pagoint!AD$11,0,PMT(Financiamiento!$F$28/12,Financiamiento!$F$32*12,Financiamiento!$F58))</f>
        <v>0</v>
      </c>
      <c r="AE91" s="338">
        <f>-IF(Financiamiento!$F$32*12+$A90&lt;=pagoint!AE$11,0,PMT(Financiamiento!$F$28/12,Financiamiento!$F$32*12,Financiamiento!$F58))</f>
        <v>0</v>
      </c>
      <c r="AF91" s="338">
        <f>-IF(Financiamiento!$F$32*12+$A90&lt;=pagoint!AF$11,0,PMT(Financiamiento!$F$28/12,Financiamiento!$F$32*12,Financiamiento!$F58))</f>
        <v>0</v>
      </c>
      <c r="AG91" s="338">
        <f>-IF(Financiamiento!$F$32*12+$A90&lt;=pagoint!AG$11,0,PMT(Financiamiento!$F$28/12,Financiamiento!$F$32*12,Financiamiento!$F58))</f>
        <v>0</v>
      </c>
      <c r="AH91" s="338">
        <f>-IF(Financiamiento!$F$32*12+$A90&lt;=pagoint!AH$11,0,PMT(Financiamiento!$F$28/12,Financiamiento!$F$32*12,Financiamiento!$F58))</f>
        <v>0</v>
      </c>
      <c r="AI91" s="338">
        <f>-IF(Financiamiento!$F$32*12+$A90&lt;=pagoint!AI$11,0,PMT(Financiamiento!$F$28/12,Financiamiento!$F$32*12,Financiamiento!$F58))</f>
        <v>0</v>
      </c>
      <c r="AJ91" s="338">
        <f>-IF(Financiamiento!$F$32*12+$A90&lt;=pagoint!AJ$11,0,PMT(Financiamiento!$F$28/12,Financiamiento!$F$32*12,Financiamiento!$F58))</f>
        <v>0</v>
      </c>
      <c r="AK91" s="338">
        <f>-IF(Financiamiento!$F$32*12+$A90&lt;=pagoint!AK$11,0,PMT(Financiamiento!$F$28/12,Financiamiento!$F$32*12,Financiamiento!$F58))</f>
        <v>0</v>
      </c>
      <c r="AL91" s="338">
        <f>-IF(Financiamiento!$F$32*12+$A90&lt;=pagoint!AL$11,0,PMT(Financiamiento!$F$28/12,Financiamiento!$F$32*12,Financiamiento!$F58))</f>
        <v>0</v>
      </c>
      <c r="AM91" s="338">
        <f>-IF(Financiamiento!$F$32*12+$A90&lt;=pagoint!AM$11,0,PMT(Financiamiento!$F$28/12,Financiamiento!$F$32*12,Financiamiento!$F58))</f>
        <v>0</v>
      </c>
      <c r="AN91" s="338">
        <f>-IF(Financiamiento!$F$32*12+$A90&lt;=pagoint!AN$11,0,PMT(Financiamiento!$F$28/12,Financiamiento!$F$32*12,Financiamiento!$F58))</f>
        <v>0</v>
      </c>
      <c r="AO91" s="338">
        <f>-IF(Financiamiento!$F$32*12+$A90&lt;=pagoint!AO$11,0,PMT(Financiamiento!$F$28/12,Financiamiento!$F$32*12,Financiamiento!$F58))</f>
        <v>0</v>
      </c>
      <c r="AP91" s="338">
        <f>-IF(Financiamiento!$F$32*12+$A90&lt;=pagoint!AP$11,0,PMT(Financiamiento!$F$28/12,Financiamiento!$F$32*12,Financiamiento!$F58))</f>
        <v>0</v>
      </c>
      <c r="AQ91" s="338">
        <f>-IF(Financiamiento!$F$32*12+$A90&lt;=pagoint!AQ$11,0,PMT(Financiamiento!$F$28/12,Financiamiento!$F$32*12,Financiamiento!$F58))</f>
        <v>0</v>
      </c>
      <c r="AR91" s="338">
        <f>-IF(Financiamiento!$F$32*12+$A90&lt;=pagoint!AR$11,0,PMT(Financiamiento!$F$28/12,Financiamiento!$F$32*12,Financiamiento!$F58))</f>
        <v>0</v>
      </c>
      <c r="AS91" s="338">
        <f>-IF(Financiamiento!$F$32*12+$A90&lt;=pagoint!AS$11,0,PMT(Financiamiento!$F$28/12,Financiamiento!$F$32*12,Financiamiento!$F58))</f>
        <v>0</v>
      </c>
      <c r="AT91" s="338">
        <f>-IF(Financiamiento!$F$32*12+$A90&lt;=pagoint!AT$11,0,PMT(Financiamiento!$F$28/12,Financiamiento!$F$32*12,Financiamiento!$F58))</f>
        <v>0</v>
      </c>
      <c r="AU91" s="338">
        <f>-IF(Financiamiento!$F$32*12+$A90&lt;=pagoint!AU$11,0,PMT(Financiamiento!$F$28/12,Financiamiento!$F$32*12,Financiamiento!$F58))</f>
        <v>0</v>
      </c>
      <c r="AV91" s="338">
        <f>-IF(Financiamiento!$F$32*12+$A90&lt;=pagoint!AV$11,0,PMT(Financiamiento!$F$28/12,Financiamiento!$F$32*12,Financiamiento!$F58))</f>
        <v>0</v>
      </c>
      <c r="AW91" s="338">
        <f>-IF(Financiamiento!$F$32*12+$A90&lt;=pagoint!AW$11,0,PMT(Financiamiento!$F$28/12,Financiamiento!$F$32*12,Financiamiento!$F58))</f>
        <v>0</v>
      </c>
      <c r="AX91" s="338">
        <f>-IF(Financiamiento!$F$32*12+$A90&lt;=pagoint!AX$11,0,PMT(Financiamiento!$F$28/12,Financiamiento!$F$32*12,Financiamiento!$F58))</f>
        <v>0</v>
      </c>
      <c r="AY91" s="338">
        <f>-IF(Financiamiento!$F$32*12+$A90&lt;=pagoint!AY$11,0,PMT(Financiamiento!$F$28/12,Financiamiento!$F$32*12,Financiamiento!$F58))</f>
        <v>0</v>
      </c>
      <c r="AZ91" s="338">
        <f>-IF(Financiamiento!$F$32*12+$A90&lt;=pagoint!AZ$11,0,PMT(Financiamiento!$F$28/12,Financiamiento!$F$32*12,Financiamiento!$F58))</f>
        <v>0</v>
      </c>
      <c r="BA91" s="338">
        <f>-IF(Financiamiento!$F$32*12+$A90&lt;=pagoint!BA$11,0,PMT(Financiamiento!$F$28/12,Financiamiento!$F$32*12,Financiamiento!$F58))</f>
        <v>0</v>
      </c>
      <c r="BB91" s="338">
        <f>-IF(Financiamiento!$F$32*12+$A90&lt;=pagoint!BB$11,0,PMT(Financiamiento!$F$28/12,Financiamiento!$F$32*12,Financiamiento!$F58))</f>
        <v>0</v>
      </c>
      <c r="BC91" s="338">
        <f>-IF(Financiamiento!$F$32*12+$A90&lt;=pagoint!BC$11,0,PMT(Financiamiento!$F$28/12,Financiamiento!$F$32*12,Financiamiento!$F58))</f>
        <v>0</v>
      </c>
      <c r="BD91" s="338">
        <f>-IF(Financiamiento!$F$32*12+$A90&lt;=pagoint!BD$11,0,PMT(Financiamiento!$F$28/12,Financiamiento!$F$32*12,Financiamiento!$F58))</f>
        <v>0</v>
      </c>
      <c r="BE91" s="338">
        <f>-IF(Financiamiento!$F$32*12+$A90&lt;=pagoint!BE$11,0,PMT(Financiamiento!$F$28/12,Financiamiento!$F$32*12,Financiamiento!$F58))</f>
        <v>0</v>
      </c>
      <c r="BF91" s="338">
        <f>-IF(Financiamiento!$F$32*12+$A90&lt;=pagoint!BF$11,0,PMT(Financiamiento!$F$28/12,Financiamiento!$F$32*12,Financiamiento!$F58))</f>
        <v>0</v>
      </c>
      <c r="BG91" s="338">
        <f>-IF(Financiamiento!$F$32*12+$A90&lt;=pagoint!BG$11,0,PMT(Financiamiento!$F$28/12,Financiamiento!$F$32*12,Financiamiento!$F58))</f>
        <v>0</v>
      </c>
      <c r="BH91" s="338">
        <f>-IF(Financiamiento!$F$32*12+$A90&lt;=pagoint!BH$11,0,PMT(Financiamiento!$F$28/12,Financiamiento!$F$32*12,Financiamiento!$F58))</f>
        <v>0</v>
      </c>
      <c r="BI91" s="338">
        <f>-IF(Financiamiento!$F$32*12+$A90&lt;=pagoint!BI$11,0,PMT(Financiamiento!$F$28/12,Financiamiento!$F$32*12,Financiamiento!$F58))</f>
        <v>0</v>
      </c>
      <c r="BJ91" s="338">
        <f>-IF(Financiamiento!$F$32*12+$A90&lt;=pagoint!BJ$11,0,PMT(Financiamiento!$F$28/12,Financiamiento!$F$32*12,Financiamiento!$F58))</f>
        <v>0</v>
      </c>
    </row>
    <row r="92" spans="1:62">
      <c r="A92" s="338">
        <v>17</v>
      </c>
      <c r="B92" s="337" t="s">
        <v>172</v>
      </c>
      <c r="S92" s="338">
        <f>-IF(Financiamiento!$F$32*12+$A91&lt;=pagoint!S$11,0,PMT(Financiamiento!$F$28/12,Financiamiento!$F$32*12,Financiamiento!$F59))</f>
        <v>0</v>
      </c>
      <c r="T92" s="338">
        <f>-IF(Financiamiento!$F$32*12+$A91&lt;=pagoint!T$11,0,PMT(Financiamiento!$F$28/12,Financiamiento!$F$32*12,Financiamiento!$F59))</f>
        <v>0</v>
      </c>
      <c r="U92" s="338">
        <f>-IF(Financiamiento!$F$32*12+$A91&lt;=pagoint!U$11,0,PMT(Financiamiento!$F$28/12,Financiamiento!$F$32*12,Financiamiento!$F59))</f>
        <v>0</v>
      </c>
      <c r="V92" s="338">
        <f>-IF(Financiamiento!$F$32*12+$A91&lt;=pagoint!V$11,0,PMT(Financiamiento!$F$28/12,Financiamiento!$F$32*12,Financiamiento!$F59))</f>
        <v>0</v>
      </c>
      <c r="W92" s="338">
        <f>-IF(Financiamiento!$F$32*12+$A91&lt;=pagoint!W$11,0,PMT(Financiamiento!$F$28/12,Financiamiento!$F$32*12,Financiamiento!$F59))</f>
        <v>0</v>
      </c>
      <c r="X92" s="338">
        <f>-IF(Financiamiento!$F$32*12+$A91&lt;=pagoint!X$11,0,PMT(Financiamiento!$F$28/12,Financiamiento!$F$32*12,Financiamiento!$F59))</f>
        <v>0</v>
      </c>
      <c r="Y92" s="338">
        <f>-IF(Financiamiento!$F$32*12+$A91&lt;=pagoint!Y$11,0,PMT(Financiamiento!$F$28/12,Financiamiento!$F$32*12,Financiamiento!$F59))</f>
        <v>0</v>
      </c>
      <c r="Z92" s="338">
        <f>-IF(Financiamiento!$F$32*12+$A91&lt;=pagoint!Z$11,0,PMT(Financiamiento!$F$28/12,Financiamiento!$F$32*12,Financiamiento!$F59))</f>
        <v>0</v>
      </c>
      <c r="AA92" s="338">
        <f>-IF(Financiamiento!$F$32*12+$A91&lt;=pagoint!AA$11,0,PMT(Financiamiento!$F$28/12,Financiamiento!$F$32*12,Financiamiento!$F59))</f>
        <v>0</v>
      </c>
      <c r="AB92" s="338">
        <f>-IF(Financiamiento!$F$32*12+$A91&lt;=pagoint!AB$11,0,PMT(Financiamiento!$F$28/12,Financiamiento!$F$32*12,Financiamiento!$F59))</f>
        <v>0</v>
      </c>
      <c r="AC92" s="338">
        <f>-IF(Financiamiento!$F$32*12+$A91&lt;=pagoint!AC$11,0,PMT(Financiamiento!$F$28/12,Financiamiento!$F$32*12,Financiamiento!$F59))</f>
        <v>0</v>
      </c>
      <c r="AD92" s="338">
        <f>-IF(Financiamiento!$F$32*12+$A91&lt;=pagoint!AD$11,0,PMT(Financiamiento!$F$28/12,Financiamiento!$F$32*12,Financiamiento!$F59))</f>
        <v>0</v>
      </c>
      <c r="AE92" s="338">
        <f>-IF(Financiamiento!$F$32*12+$A91&lt;=pagoint!AE$11,0,PMT(Financiamiento!$F$28/12,Financiamiento!$F$32*12,Financiamiento!$F59))</f>
        <v>0</v>
      </c>
      <c r="AF92" s="338">
        <f>-IF(Financiamiento!$F$32*12+$A91&lt;=pagoint!AF$11,0,PMT(Financiamiento!$F$28/12,Financiamiento!$F$32*12,Financiamiento!$F59))</f>
        <v>0</v>
      </c>
      <c r="AG92" s="338">
        <f>-IF(Financiamiento!$F$32*12+$A91&lt;=pagoint!AG$11,0,PMT(Financiamiento!$F$28/12,Financiamiento!$F$32*12,Financiamiento!$F59))</f>
        <v>0</v>
      </c>
      <c r="AH92" s="338">
        <f>-IF(Financiamiento!$F$32*12+$A91&lt;=pagoint!AH$11,0,PMT(Financiamiento!$F$28/12,Financiamiento!$F$32*12,Financiamiento!$F59))</f>
        <v>0</v>
      </c>
      <c r="AI92" s="338">
        <f>-IF(Financiamiento!$F$32*12+$A91&lt;=pagoint!AI$11,0,PMT(Financiamiento!$F$28/12,Financiamiento!$F$32*12,Financiamiento!$F59))</f>
        <v>0</v>
      </c>
      <c r="AJ92" s="338">
        <f>-IF(Financiamiento!$F$32*12+$A91&lt;=pagoint!AJ$11,0,PMT(Financiamiento!$F$28/12,Financiamiento!$F$32*12,Financiamiento!$F59))</f>
        <v>0</v>
      </c>
      <c r="AK92" s="338">
        <f>-IF(Financiamiento!$F$32*12+$A91&lt;=pagoint!AK$11,0,PMT(Financiamiento!$F$28/12,Financiamiento!$F$32*12,Financiamiento!$F59))</f>
        <v>0</v>
      </c>
      <c r="AL92" s="338">
        <f>-IF(Financiamiento!$F$32*12+$A91&lt;=pagoint!AL$11,0,PMT(Financiamiento!$F$28/12,Financiamiento!$F$32*12,Financiamiento!$F59))</f>
        <v>0</v>
      </c>
      <c r="AM92" s="338">
        <f>-IF(Financiamiento!$F$32*12+$A91&lt;=pagoint!AM$11,0,PMT(Financiamiento!$F$28/12,Financiamiento!$F$32*12,Financiamiento!$F59))</f>
        <v>0</v>
      </c>
      <c r="AN92" s="338">
        <f>-IF(Financiamiento!$F$32*12+$A91&lt;=pagoint!AN$11,0,PMT(Financiamiento!$F$28/12,Financiamiento!$F$32*12,Financiamiento!$F59))</f>
        <v>0</v>
      </c>
      <c r="AO92" s="338">
        <f>-IF(Financiamiento!$F$32*12+$A91&lt;=pagoint!AO$11,0,PMT(Financiamiento!$F$28/12,Financiamiento!$F$32*12,Financiamiento!$F59))</f>
        <v>0</v>
      </c>
      <c r="AP92" s="338">
        <f>-IF(Financiamiento!$F$32*12+$A91&lt;=pagoint!AP$11,0,PMT(Financiamiento!$F$28/12,Financiamiento!$F$32*12,Financiamiento!$F59))</f>
        <v>0</v>
      </c>
      <c r="AQ92" s="338">
        <f>-IF(Financiamiento!$F$32*12+$A91&lt;=pagoint!AQ$11,0,PMT(Financiamiento!$F$28/12,Financiamiento!$F$32*12,Financiamiento!$F59))</f>
        <v>0</v>
      </c>
      <c r="AR92" s="338">
        <f>-IF(Financiamiento!$F$32*12+$A91&lt;=pagoint!AR$11,0,PMT(Financiamiento!$F$28/12,Financiamiento!$F$32*12,Financiamiento!$F59))</f>
        <v>0</v>
      </c>
      <c r="AS92" s="338">
        <f>-IF(Financiamiento!$F$32*12+$A91&lt;=pagoint!AS$11,0,PMT(Financiamiento!$F$28/12,Financiamiento!$F$32*12,Financiamiento!$F59))</f>
        <v>0</v>
      </c>
      <c r="AT92" s="338">
        <f>-IF(Financiamiento!$F$32*12+$A91&lt;=pagoint!AT$11,0,PMT(Financiamiento!$F$28/12,Financiamiento!$F$32*12,Financiamiento!$F59))</f>
        <v>0</v>
      </c>
      <c r="AU92" s="338">
        <f>-IF(Financiamiento!$F$32*12+$A91&lt;=pagoint!AU$11,0,PMT(Financiamiento!$F$28/12,Financiamiento!$F$32*12,Financiamiento!$F59))</f>
        <v>0</v>
      </c>
      <c r="AV92" s="338">
        <f>-IF(Financiamiento!$F$32*12+$A91&lt;=pagoint!AV$11,0,PMT(Financiamiento!$F$28/12,Financiamiento!$F$32*12,Financiamiento!$F59))</f>
        <v>0</v>
      </c>
      <c r="AW92" s="338">
        <f>-IF(Financiamiento!$F$32*12+$A91&lt;=pagoint!AW$11,0,PMT(Financiamiento!$F$28/12,Financiamiento!$F$32*12,Financiamiento!$F59))</f>
        <v>0</v>
      </c>
      <c r="AX92" s="338">
        <f>-IF(Financiamiento!$F$32*12+$A91&lt;=pagoint!AX$11,0,PMT(Financiamiento!$F$28/12,Financiamiento!$F$32*12,Financiamiento!$F59))</f>
        <v>0</v>
      </c>
      <c r="AY92" s="338">
        <f>-IF(Financiamiento!$F$32*12+$A91&lt;=pagoint!AY$11,0,PMT(Financiamiento!$F$28/12,Financiamiento!$F$32*12,Financiamiento!$F59))</f>
        <v>0</v>
      </c>
      <c r="AZ92" s="338">
        <f>-IF(Financiamiento!$F$32*12+$A91&lt;=pagoint!AZ$11,0,PMT(Financiamiento!$F$28/12,Financiamiento!$F$32*12,Financiamiento!$F59))</f>
        <v>0</v>
      </c>
      <c r="BA92" s="338">
        <f>-IF(Financiamiento!$F$32*12+$A91&lt;=pagoint!BA$11,0,PMT(Financiamiento!$F$28/12,Financiamiento!$F$32*12,Financiamiento!$F59))</f>
        <v>0</v>
      </c>
      <c r="BB92" s="338">
        <f>-IF(Financiamiento!$F$32*12+$A91&lt;=pagoint!BB$11,0,PMT(Financiamiento!$F$28/12,Financiamiento!$F$32*12,Financiamiento!$F59))</f>
        <v>0</v>
      </c>
      <c r="BC92" s="338">
        <f>-IF(Financiamiento!$F$32*12+$A91&lt;=pagoint!BC$11,0,PMT(Financiamiento!$F$28/12,Financiamiento!$F$32*12,Financiamiento!$F59))</f>
        <v>0</v>
      </c>
      <c r="BD92" s="338">
        <f>-IF(Financiamiento!$F$32*12+$A91&lt;=pagoint!BD$11,0,PMT(Financiamiento!$F$28/12,Financiamiento!$F$32*12,Financiamiento!$F59))</f>
        <v>0</v>
      </c>
      <c r="BE92" s="338">
        <f>-IF(Financiamiento!$F$32*12+$A91&lt;=pagoint!BE$11,0,PMT(Financiamiento!$F$28/12,Financiamiento!$F$32*12,Financiamiento!$F59))</f>
        <v>0</v>
      </c>
      <c r="BF92" s="338">
        <f>-IF(Financiamiento!$F$32*12+$A91&lt;=pagoint!BF$11,0,PMT(Financiamiento!$F$28/12,Financiamiento!$F$32*12,Financiamiento!$F59))</f>
        <v>0</v>
      </c>
      <c r="BG92" s="338">
        <f>-IF(Financiamiento!$F$32*12+$A91&lt;=pagoint!BG$11,0,PMT(Financiamiento!$F$28/12,Financiamiento!$F$32*12,Financiamiento!$F59))</f>
        <v>0</v>
      </c>
      <c r="BH92" s="338">
        <f>-IF(Financiamiento!$F$32*12+$A91&lt;=pagoint!BH$11,0,PMT(Financiamiento!$F$28/12,Financiamiento!$F$32*12,Financiamiento!$F59))</f>
        <v>0</v>
      </c>
      <c r="BI92" s="338">
        <f>-IF(Financiamiento!$F$32*12+$A91&lt;=pagoint!BI$11,0,PMT(Financiamiento!$F$28/12,Financiamiento!$F$32*12,Financiamiento!$F59))</f>
        <v>0</v>
      </c>
      <c r="BJ92" s="338">
        <f>-IF(Financiamiento!$F$32*12+$A91&lt;=pagoint!BJ$11,0,PMT(Financiamiento!$F$28/12,Financiamiento!$F$32*12,Financiamiento!$F59))</f>
        <v>0</v>
      </c>
    </row>
    <row r="93" spans="1:62">
      <c r="A93" s="338">
        <v>18</v>
      </c>
      <c r="B93" s="337" t="s">
        <v>173</v>
      </c>
      <c r="T93" s="338">
        <f>-IF(Financiamiento!$F$32*12+$A92&lt;=pagoint!T$11,0,PMT(Financiamiento!$F$28/12,Financiamiento!$F$32*12,Financiamiento!$F60))</f>
        <v>0</v>
      </c>
      <c r="U93" s="338">
        <f>-IF(Financiamiento!$F$32*12+$A92&lt;=pagoint!U$11,0,PMT(Financiamiento!$F$28/12,Financiamiento!$F$32*12,Financiamiento!$F60))</f>
        <v>0</v>
      </c>
      <c r="V93" s="338">
        <f>-IF(Financiamiento!$F$32*12+$A92&lt;=pagoint!V$11,0,PMT(Financiamiento!$F$28/12,Financiamiento!$F$32*12,Financiamiento!$F60))</f>
        <v>0</v>
      </c>
      <c r="W93" s="338">
        <f>-IF(Financiamiento!$F$32*12+$A92&lt;=pagoint!W$11,0,PMT(Financiamiento!$F$28/12,Financiamiento!$F$32*12,Financiamiento!$F60))</f>
        <v>0</v>
      </c>
      <c r="X93" s="338">
        <f>-IF(Financiamiento!$F$32*12+$A92&lt;=pagoint!X$11,0,PMT(Financiamiento!$F$28/12,Financiamiento!$F$32*12,Financiamiento!$F60))</f>
        <v>0</v>
      </c>
      <c r="Y93" s="338">
        <f>-IF(Financiamiento!$F$32*12+$A92&lt;=pagoint!Y$11,0,PMT(Financiamiento!$F$28/12,Financiamiento!$F$32*12,Financiamiento!$F60))</f>
        <v>0</v>
      </c>
      <c r="Z93" s="338">
        <f>-IF(Financiamiento!$F$32*12+$A92&lt;=pagoint!Z$11,0,PMT(Financiamiento!$F$28/12,Financiamiento!$F$32*12,Financiamiento!$F60))</f>
        <v>0</v>
      </c>
      <c r="AA93" s="338">
        <f>-IF(Financiamiento!$F$32*12+$A92&lt;=pagoint!AA$11,0,PMT(Financiamiento!$F$28/12,Financiamiento!$F$32*12,Financiamiento!$F60))</f>
        <v>0</v>
      </c>
      <c r="AB93" s="338">
        <f>-IF(Financiamiento!$F$32*12+$A92&lt;=pagoint!AB$11,0,PMT(Financiamiento!$F$28/12,Financiamiento!$F$32*12,Financiamiento!$F60))</f>
        <v>0</v>
      </c>
      <c r="AC93" s="338">
        <f>-IF(Financiamiento!$F$32*12+$A92&lt;=pagoint!AC$11,0,PMT(Financiamiento!$F$28/12,Financiamiento!$F$32*12,Financiamiento!$F60))</f>
        <v>0</v>
      </c>
      <c r="AD93" s="338">
        <f>-IF(Financiamiento!$F$32*12+$A92&lt;=pagoint!AD$11,0,PMT(Financiamiento!$F$28/12,Financiamiento!$F$32*12,Financiamiento!$F60))</f>
        <v>0</v>
      </c>
      <c r="AE93" s="338">
        <f>-IF(Financiamiento!$F$32*12+$A92&lt;=pagoint!AE$11,0,PMT(Financiamiento!$F$28/12,Financiamiento!$F$32*12,Financiamiento!$F60))</f>
        <v>0</v>
      </c>
      <c r="AF93" s="338">
        <f>-IF(Financiamiento!$F$32*12+$A92&lt;=pagoint!AF$11,0,PMT(Financiamiento!$F$28/12,Financiamiento!$F$32*12,Financiamiento!$F60))</f>
        <v>0</v>
      </c>
      <c r="AG93" s="338">
        <f>-IF(Financiamiento!$F$32*12+$A92&lt;=pagoint!AG$11,0,PMT(Financiamiento!$F$28/12,Financiamiento!$F$32*12,Financiamiento!$F60))</f>
        <v>0</v>
      </c>
      <c r="AH93" s="338">
        <f>-IF(Financiamiento!$F$32*12+$A92&lt;=pagoint!AH$11,0,PMT(Financiamiento!$F$28/12,Financiamiento!$F$32*12,Financiamiento!$F60))</f>
        <v>0</v>
      </c>
      <c r="AI93" s="338">
        <f>-IF(Financiamiento!$F$32*12+$A92&lt;=pagoint!AI$11,0,PMT(Financiamiento!$F$28/12,Financiamiento!$F$32*12,Financiamiento!$F60))</f>
        <v>0</v>
      </c>
      <c r="AJ93" s="338">
        <f>-IF(Financiamiento!$F$32*12+$A92&lt;=pagoint!AJ$11,0,PMT(Financiamiento!$F$28/12,Financiamiento!$F$32*12,Financiamiento!$F60))</f>
        <v>0</v>
      </c>
      <c r="AK93" s="338">
        <f>-IF(Financiamiento!$F$32*12+$A92&lt;=pagoint!AK$11,0,PMT(Financiamiento!$F$28/12,Financiamiento!$F$32*12,Financiamiento!$F60))</f>
        <v>0</v>
      </c>
      <c r="AL93" s="338">
        <f>-IF(Financiamiento!$F$32*12+$A92&lt;=pagoint!AL$11,0,PMT(Financiamiento!$F$28/12,Financiamiento!$F$32*12,Financiamiento!$F60))</f>
        <v>0</v>
      </c>
      <c r="AM93" s="338">
        <f>-IF(Financiamiento!$F$32*12+$A92&lt;=pagoint!AM$11,0,PMT(Financiamiento!$F$28/12,Financiamiento!$F$32*12,Financiamiento!$F60))</f>
        <v>0</v>
      </c>
      <c r="AN93" s="338">
        <f>-IF(Financiamiento!$F$32*12+$A92&lt;=pagoint!AN$11,0,PMT(Financiamiento!$F$28/12,Financiamiento!$F$32*12,Financiamiento!$F60))</f>
        <v>0</v>
      </c>
      <c r="AO93" s="338">
        <f>-IF(Financiamiento!$F$32*12+$A92&lt;=pagoint!AO$11,0,PMT(Financiamiento!$F$28/12,Financiamiento!$F$32*12,Financiamiento!$F60))</f>
        <v>0</v>
      </c>
      <c r="AP93" s="338">
        <f>-IF(Financiamiento!$F$32*12+$A92&lt;=pagoint!AP$11,0,PMT(Financiamiento!$F$28/12,Financiamiento!$F$32*12,Financiamiento!$F60))</f>
        <v>0</v>
      </c>
      <c r="AQ93" s="338">
        <f>-IF(Financiamiento!$F$32*12+$A92&lt;=pagoint!AQ$11,0,PMT(Financiamiento!$F$28/12,Financiamiento!$F$32*12,Financiamiento!$F60))</f>
        <v>0</v>
      </c>
      <c r="AR93" s="338">
        <f>-IF(Financiamiento!$F$32*12+$A92&lt;=pagoint!AR$11,0,PMT(Financiamiento!$F$28/12,Financiamiento!$F$32*12,Financiamiento!$F60))</f>
        <v>0</v>
      </c>
      <c r="AS93" s="338">
        <f>-IF(Financiamiento!$F$32*12+$A92&lt;=pagoint!AS$11,0,PMT(Financiamiento!$F$28/12,Financiamiento!$F$32*12,Financiamiento!$F60))</f>
        <v>0</v>
      </c>
      <c r="AT93" s="338">
        <f>-IF(Financiamiento!$F$32*12+$A92&lt;=pagoint!AT$11,0,PMT(Financiamiento!$F$28/12,Financiamiento!$F$32*12,Financiamiento!$F60))</f>
        <v>0</v>
      </c>
      <c r="AU93" s="338">
        <f>-IF(Financiamiento!$F$32*12+$A92&lt;=pagoint!AU$11,0,PMT(Financiamiento!$F$28/12,Financiamiento!$F$32*12,Financiamiento!$F60))</f>
        <v>0</v>
      </c>
      <c r="AV93" s="338">
        <f>-IF(Financiamiento!$F$32*12+$A92&lt;=pagoint!AV$11,0,PMT(Financiamiento!$F$28/12,Financiamiento!$F$32*12,Financiamiento!$F60))</f>
        <v>0</v>
      </c>
      <c r="AW93" s="338">
        <f>-IF(Financiamiento!$F$32*12+$A92&lt;=pagoint!AW$11,0,PMT(Financiamiento!$F$28/12,Financiamiento!$F$32*12,Financiamiento!$F60))</f>
        <v>0</v>
      </c>
      <c r="AX93" s="338">
        <f>-IF(Financiamiento!$F$32*12+$A92&lt;=pagoint!AX$11,0,PMT(Financiamiento!$F$28/12,Financiamiento!$F$32*12,Financiamiento!$F60))</f>
        <v>0</v>
      </c>
      <c r="AY93" s="338">
        <f>-IF(Financiamiento!$F$32*12+$A92&lt;=pagoint!AY$11,0,PMT(Financiamiento!$F$28/12,Financiamiento!$F$32*12,Financiamiento!$F60))</f>
        <v>0</v>
      </c>
      <c r="AZ93" s="338">
        <f>-IF(Financiamiento!$F$32*12+$A92&lt;=pagoint!AZ$11,0,PMT(Financiamiento!$F$28/12,Financiamiento!$F$32*12,Financiamiento!$F60))</f>
        <v>0</v>
      </c>
      <c r="BA93" s="338">
        <f>-IF(Financiamiento!$F$32*12+$A92&lt;=pagoint!BA$11,0,PMT(Financiamiento!$F$28/12,Financiamiento!$F$32*12,Financiamiento!$F60))</f>
        <v>0</v>
      </c>
      <c r="BB93" s="338">
        <f>-IF(Financiamiento!$F$32*12+$A92&lt;=pagoint!BB$11,0,PMT(Financiamiento!$F$28/12,Financiamiento!$F$32*12,Financiamiento!$F60))</f>
        <v>0</v>
      </c>
      <c r="BC93" s="338">
        <f>-IF(Financiamiento!$F$32*12+$A92&lt;=pagoint!BC$11,0,PMT(Financiamiento!$F$28/12,Financiamiento!$F$32*12,Financiamiento!$F60))</f>
        <v>0</v>
      </c>
      <c r="BD93" s="338">
        <f>-IF(Financiamiento!$F$32*12+$A92&lt;=pagoint!BD$11,0,PMT(Financiamiento!$F$28/12,Financiamiento!$F$32*12,Financiamiento!$F60))</f>
        <v>0</v>
      </c>
      <c r="BE93" s="338">
        <f>-IF(Financiamiento!$F$32*12+$A92&lt;=pagoint!BE$11,0,PMT(Financiamiento!$F$28/12,Financiamiento!$F$32*12,Financiamiento!$F60))</f>
        <v>0</v>
      </c>
      <c r="BF93" s="338">
        <f>-IF(Financiamiento!$F$32*12+$A92&lt;=pagoint!BF$11,0,PMT(Financiamiento!$F$28/12,Financiamiento!$F$32*12,Financiamiento!$F60))</f>
        <v>0</v>
      </c>
      <c r="BG93" s="338">
        <f>-IF(Financiamiento!$F$32*12+$A92&lt;=pagoint!BG$11,0,PMT(Financiamiento!$F$28/12,Financiamiento!$F$32*12,Financiamiento!$F60))</f>
        <v>0</v>
      </c>
      <c r="BH93" s="338">
        <f>-IF(Financiamiento!$F$32*12+$A92&lt;=pagoint!BH$11,0,PMT(Financiamiento!$F$28/12,Financiamiento!$F$32*12,Financiamiento!$F60))</f>
        <v>0</v>
      </c>
      <c r="BI93" s="338">
        <f>-IF(Financiamiento!$F$32*12+$A92&lt;=pagoint!BI$11,0,PMT(Financiamiento!$F$28/12,Financiamiento!$F$32*12,Financiamiento!$F60))</f>
        <v>0</v>
      </c>
      <c r="BJ93" s="338">
        <f>-IF(Financiamiento!$F$32*12+$A92&lt;=pagoint!BJ$11,0,PMT(Financiamiento!$F$28/12,Financiamiento!$F$32*12,Financiamiento!$F60))</f>
        <v>0</v>
      </c>
    </row>
    <row r="94" spans="1:62">
      <c r="A94" s="338">
        <v>19</v>
      </c>
      <c r="B94" s="337" t="s">
        <v>174</v>
      </c>
      <c r="U94" s="338">
        <f>-IF(Financiamiento!$F$32*12+$A93&lt;=pagoint!U$11,0,PMT(Financiamiento!$F$28/12,Financiamiento!$F$32*12,Financiamiento!$F61))</f>
        <v>0</v>
      </c>
      <c r="V94" s="338">
        <f>-IF(Financiamiento!$F$32*12+$A93&lt;=pagoint!V$11,0,PMT(Financiamiento!$F$28/12,Financiamiento!$F$32*12,Financiamiento!$F61))</f>
        <v>0</v>
      </c>
      <c r="W94" s="338">
        <f>-IF(Financiamiento!$F$32*12+$A93&lt;=pagoint!W$11,0,PMT(Financiamiento!$F$28/12,Financiamiento!$F$32*12,Financiamiento!$F61))</f>
        <v>0</v>
      </c>
      <c r="X94" s="338">
        <f>-IF(Financiamiento!$F$32*12+$A93&lt;=pagoint!X$11,0,PMT(Financiamiento!$F$28/12,Financiamiento!$F$32*12,Financiamiento!$F61))</f>
        <v>0</v>
      </c>
      <c r="Y94" s="338">
        <f>-IF(Financiamiento!$F$32*12+$A93&lt;=pagoint!Y$11,0,PMT(Financiamiento!$F$28/12,Financiamiento!$F$32*12,Financiamiento!$F61))</f>
        <v>0</v>
      </c>
      <c r="Z94" s="338">
        <f>-IF(Financiamiento!$F$32*12+$A93&lt;=pagoint!Z$11,0,PMT(Financiamiento!$F$28/12,Financiamiento!$F$32*12,Financiamiento!$F61))</f>
        <v>0</v>
      </c>
      <c r="AA94" s="338">
        <f>-IF(Financiamiento!$F$32*12+$A93&lt;=pagoint!AA$11,0,PMT(Financiamiento!$F$28/12,Financiamiento!$F$32*12,Financiamiento!$F61))</f>
        <v>0</v>
      </c>
      <c r="AB94" s="338">
        <f>-IF(Financiamiento!$F$32*12+$A93&lt;=pagoint!AB$11,0,PMT(Financiamiento!$F$28/12,Financiamiento!$F$32*12,Financiamiento!$F61))</f>
        <v>0</v>
      </c>
      <c r="AC94" s="338">
        <f>-IF(Financiamiento!$F$32*12+$A93&lt;=pagoint!AC$11,0,PMT(Financiamiento!$F$28/12,Financiamiento!$F$32*12,Financiamiento!$F61))</f>
        <v>0</v>
      </c>
      <c r="AD94" s="338">
        <f>-IF(Financiamiento!$F$32*12+$A93&lt;=pagoint!AD$11,0,PMT(Financiamiento!$F$28/12,Financiamiento!$F$32*12,Financiamiento!$F61))</f>
        <v>0</v>
      </c>
      <c r="AE94" s="338">
        <f>-IF(Financiamiento!$F$32*12+$A93&lt;=pagoint!AE$11,0,PMT(Financiamiento!$F$28/12,Financiamiento!$F$32*12,Financiamiento!$F61))</f>
        <v>0</v>
      </c>
      <c r="AF94" s="338">
        <f>-IF(Financiamiento!$F$32*12+$A93&lt;=pagoint!AF$11,0,PMT(Financiamiento!$F$28/12,Financiamiento!$F$32*12,Financiamiento!$F61))</f>
        <v>0</v>
      </c>
      <c r="AG94" s="338">
        <f>-IF(Financiamiento!$F$32*12+$A93&lt;=pagoint!AG$11,0,PMT(Financiamiento!$F$28/12,Financiamiento!$F$32*12,Financiamiento!$F61))</f>
        <v>0</v>
      </c>
      <c r="AH94" s="338">
        <f>-IF(Financiamiento!$F$32*12+$A93&lt;=pagoint!AH$11,0,PMT(Financiamiento!$F$28/12,Financiamiento!$F$32*12,Financiamiento!$F61))</f>
        <v>0</v>
      </c>
      <c r="AI94" s="338">
        <f>-IF(Financiamiento!$F$32*12+$A93&lt;=pagoint!AI$11,0,PMT(Financiamiento!$F$28/12,Financiamiento!$F$32*12,Financiamiento!$F61))</f>
        <v>0</v>
      </c>
      <c r="AJ94" s="338">
        <f>-IF(Financiamiento!$F$32*12+$A93&lt;=pagoint!AJ$11,0,PMT(Financiamiento!$F$28/12,Financiamiento!$F$32*12,Financiamiento!$F61))</f>
        <v>0</v>
      </c>
      <c r="AK94" s="338">
        <f>-IF(Financiamiento!$F$32*12+$A93&lt;=pagoint!AK$11,0,PMT(Financiamiento!$F$28/12,Financiamiento!$F$32*12,Financiamiento!$F61))</f>
        <v>0</v>
      </c>
      <c r="AL94" s="338">
        <f>-IF(Financiamiento!$F$32*12+$A93&lt;=pagoint!AL$11,0,PMT(Financiamiento!$F$28/12,Financiamiento!$F$32*12,Financiamiento!$F61))</f>
        <v>0</v>
      </c>
      <c r="AM94" s="338">
        <f>-IF(Financiamiento!$F$32*12+$A93&lt;=pagoint!AM$11,0,PMT(Financiamiento!$F$28/12,Financiamiento!$F$32*12,Financiamiento!$F61))</f>
        <v>0</v>
      </c>
      <c r="AN94" s="338">
        <f>-IF(Financiamiento!$F$32*12+$A93&lt;=pagoint!AN$11,0,PMT(Financiamiento!$F$28/12,Financiamiento!$F$32*12,Financiamiento!$F61))</f>
        <v>0</v>
      </c>
      <c r="AO94" s="338">
        <f>-IF(Financiamiento!$F$32*12+$A93&lt;=pagoint!AO$11,0,PMT(Financiamiento!$F$28/12,Financiamiento!$F$32*12,Financiamiento!$F61))</f>
        <v>0</v>
      </c>
      <c r="AP94" s="338">
        <f>-IF(Financiamiento!$F$32*12+$A93&lt;=pagoint!AP$11,0,PMT(Financiamiento!$F$28/12,Financiamiento!$F$32*12,Financiamiento!$F61))</f>
        <v>0</v>
      </c>
      <c r="AQ94" s="338">
        <f>-IF(Financiamiento!$F$32*12+$A93&lt;=pagoint!AQ$11,0,PMT(Financiamiento!$F$28/12,Financiamiento!$F$32*12,Financiamiento!$F61))</f>
        <v>0</v>
      </c>
      <c r="AR94" s="338">
        <f>-IF(Financiamiento!$F$32*12+$A93&lt;=pagoint!AR$11,0,PMT(Financiamiento!$F$28/12,Financiamiento!$F$32*12,Financiamiento!$F61))</f>
        <v>0</v>
      </c>
      <c r="AS94" s="338">
        <f>-IF(Financiamiento!$F$32*12+$A93&lt;=pagoint!AS$11,0,PMT(Financiamiento!$F$28/12,Financiamiento!$F$32*12,Financiamiento!$F61))</f>
        <v>0</v>
      </c>
      <c r="AT94" s="338">
        <f>-IF(Financiamiento!$F$32*12+$A93&lt;=pagoint!AT$11,0,PMT(Financiamiento!$F$28/12,Financiamiento!$F$32*12,Financiamiento!$F61))</f>
        <v>0</v>
      </c>
      <c r="AU94" s="338">
        <f>-IF(Financiamiento!$F$32*12+$A93&lt;=pagoint!AU$11,0,PMT(Financiamiento!$F$28/12,Financiamiento!$F$32*12,Financiamiento!$F61))</f>
        <v>0</v>
      </c>
      <c r="AV94" s="338">
        <f>-IF(Financiamiento!$F$32*12+$A93&lt;=pagoint!AV$11,0,PMT(Financiamiento!$F$28/12,Financiamiento!$F$32*12,Financiamiento!$F61))</f>
        <v>0</v>
      </c>
      <c r="AW94" s="338">
        <f>-IF(Financiamiento!$F$32*12+$A93&lt;=pagoint!AW$11,0,PMT(Financiamiento!$F$28/12,Financiamiento!$F$32*12,Financiamiento!$F61))</f>
        <v>0</v>
      </c>
      <c r="AX94" s="338">
        <f>-IF(Financiamiento!$F$32*12+$A93&lt;=pagoint!AX$11,0,PMT(Financiamiento!$F$28/12,Financiamiento!$F$32*12,Financiamiento!$F61))</f>
        <v>0</v>
      </c>
      <c r="AY94" s="338">
        <f>-IF(Financiamiento!$F$32*12+$A93&lt;=pagoint!AY$11,0,PMT(Financiamiento!$F$28/12,Financiamiento!$F$32*12,Financiamiento!$F61))</f>
        <v>0</v>
      </c>
      <c r="AZ94" s="338">
        <f>-IF(Financiamiento!$F$32*12+$A93&lt;=pagoint!AZ$11,0,PMT(Financiamiento!$F$28/12,Financiamiento!$F$32*12,Financiamiento!$F61))</f>
        <v>0</v>
      </c>
      <c r="BA94" s="338">
        <f>-IF(Financiamiento!$F$32*12+$A93&lt;=pagoint!BA$11,0,PMT(Financiamiento!$F$28/12,Financiamiento!$F$32*12,Financiamiento!$F61))</f>
        <v>0</v>
      </c>
      <c r="BB94" s="338">
        <f>-IF(Financiamiento!$F$32*12+$A93&lt;=pagoint!BB$11,0,PMT(Financiamiento!$F$28/12,Financiamiento!$F$32*12,Financiamiento!$F61))</f>
        <v>0</v>
      </c>
      <c r="BC94" s="338">
        <f>-IF(Financiamiento!$F$32*12+$A93&lt;=pagoint!BC$11,0,PMT(Financiamiento!$F$28/12,Financiamiento!$F$32*12,Financiamiento!$F61))</f>
        <v>0</v>
      </c>
      <c r="BD94" s="338">
        <f>-IF(Financiamiento!$F$32*12+$A93&lt;=pagoint!BD$11,0,PMT(Financiamiento!$F$28/12,Financiamiento!$F$32*12,Financiamiento!$F61))</f>
        <v>0</v>
      </c>
      <c r="BE94" s="338">
        <f>-IF(Financiamiento!$F$32*12+$A93&lt;=pagoint!BE$11,0,PMT(Financiamiento!$F$28/12,Financiamiento!$F$32*12,Financiamiento!$F61))</f>
        <v>0</v>
      </c>
      <c r="BF94" s="338">
        <f>-IF(Financiamiento!$F$32*12+$A93&lt;=pagoint!BF$11,0,PMT(Financiamiento!$F$28/12,Financiamiento!$F$32*12,Financiamiento!$F61))</f>
        <v>0</v>
      </c>
      <c r="BG94" s="338">
        <f>-IF(Financiamiento!$F$32*12+$A93&lt;=pagoint!BG$11,0,PMT(Financiamiento!$F$28/12,Financiamiento!$F$32*12,Financiamiento!$F61))</f>
        <v>0</v>
      </c>
      <c r="BH94" s="338">
        <f>-IF(Financiamiento!$F$32*12+$A93&lt;=pagoint!BH$11,0,PMT(Financiamiento!$F$28/12,Financiamiento!$F$32*12,Financiamiento!$F61))</f>
        <v>0</v>
      </c>
      <c r="BI94" s="338">
        <f>-IF(Financiamiento!$F$32*12+$A93&lt;=pagoint!BI$11,0,PMT(Financiamiento!$F$28/12,Financiamiento!$F$32*12,Financiamiento!$F61))</f>
        <v>0</v>
      </c>
      <c r="BJ94" s="338">
        <f>-IF(Financiamiento!$F$32*12+$A93&lt;=pagoint!BJ$11,0,PMT(Financiamiento!$F$28/12,Financiamiento!$F$32*12,Financiamiento!$F61))</f>
        <v>0</v>
      </c>
    </row>
    <row r="95" spans="1:62">
      <c r="A95" s="338">
        <v>20</v>
      </c>
      <c r="B95" s="337" t="s">
        <v>175</v>
      </c>
      <c r="V95" s="338">
        <f>-IF(Financiamiento!$F$32*12+$A94&lt;=pagoint!V$11,0,PMT(Financiamiento!$F$28/12,Financiamiento!$F$32*12,Financiamiento!$F62))</f>
        <v>0</v>
      </c>
      <c r="W95" s="338">
        <f>-IF(Financiamiento!$F$32*12+$A94&lt;=pagoint!W$11,0,PMT(Financiamiento!$F$28/12,Financiamiento!$F$32*12,Financiamiento!$F62))</f>
        <v>0</v>
      </c>
      <c r="X95" s="338">
        <f>-IF(Financiamiento!$F$32*12+$A94&lt;=pagoint!X$11,0,PMT(Financiamiento!$F$28/12,Financiamiento!$F$32*12,Financiamiento!$F62))</f>
        <v>0</v>
      </c>
      <c r="Y95" s="338">
        <f>-IF(Financiamiento!$F$32*12+$A94&lt;=pagoint!Y$11,0,PMT(Financiamiento!$F$28/12,Financiamiento!$F$32*12,Financiamiento!$F62))</f>
        <v>0</v>
      </c>
      <c r="Z95" s="338">
        <f>-IF(Financiamiento!$F$32*12+$A94&lt;=pagoint!Z$11,0,PMT(Financiamiento!$F$28/12,Financiamiento!$F$32*12,Financiamiento!$F62))</f>
        <v>0</v>
      </c>
      <c r="AA95" s="338">
        <f>-IF(Financiamiento!$F$32*12+$A94&lt;=pagoint!AA$11,0,PMT(Financiamiento!$F$28/12,Financiamiento!$F$32*12,Financiamiento!$F62))</f>
        <v>0</v>
      </c>
      <c r="AB95" s="338">
        <f>-IF(Financiamiento!$F$32*12+$A94&lt;=pagoint!AB$11,0,PMT(Financiamiento!$F$28/12,Financiamiento!$F$32*12,Financiamiento!$F62))</f>
        <v>0</v>
      </c>
      <c r="AC95" s="338">
        <f>-IF(Financiamiento!$F$32*12+$A94&lt;=pagoint!AC$11,0,PMT(Financiamiento!$F$28/12,Financiamiento!$F$32*12,Financiamiento!$F62))</f>
        <v>0</v>
      </c>
      <c r="AD95" s="338">
        <f>-IF(Financiamiento!$F$32*12+$A94&lt;=pagoint!AD$11,0,PMT(Financiamiento!$F$28/12,Financiamiento!$F$32*12,Financiamiento!$F62))</f>
        <v>0</v>
      </c>
      <c r="AE95" s="338">
        <f>-IF(Financiamiento!$F$32*12+$A94&lt;=pagoint!AE$11,0,PMT(Financiamiento!$F$28/12,Financiamiento!$F$32*12,Financiamiento!$F62))</f>
        <v>0</v>
      </c>
      <c r="AF95" s="338">
        <f>-IF(Financiamiento!$F$32*12+$A94&lt;=pagoint!AF$11,0,PMT(Financiamiento!$F$28/12,Financiamiento!$F$32*12,Financiamiento!$F62))</f>
        <v>0</v>
      </c>
      <c r="AG95" s="338">
        <f>-IF(Financiamiento!$F$32*12+$A94&lt;=pagoint!AG$11,0,PMT(Financiamiento!$F$28/12,Financiamiento!$F$32*12,Financiamiento!$F62))</f>
        <v>0</v>
      </c>
      <c r="AH95" s="338">
        <f>-IF(Financiamiento!$F$32*12+$A94&lt;=pagoint!AH$11,0,PMT(Financiamiento!$F$28/12,Financiamiento!$F$32*12,Financiamiento!$F62))</f>
        <v>0</v>
      </c>
      <c r="AI95" s="338">
        <f>-IF(Financiamiento!$F$32*12+$A94&lt;=pagoint!AI$11,0,PMT(Financiamiento!$F$28/12,Financiamiento!$F$32*12,Financiamiento!$F62))</f>
        <v>0</v>
      </c>
      <c r="AJ95" s="338">
        <f>-IF(Financiamiento!$F$32*12+$A94&lt;=pagoint!AJ$11,0,PMT(Financiamiento!$F$28/12,Financiamiento!$F$32*12,Financiamiento!$F62))</f>
        <v>0</v>
      </c>
      <c r="AK95" s="338">
        <f>-IF(Financiamiento!$F$32*12+$A94&lt;=pagoint!AK$11,0,PMT(Financiamiento!$F$28/12,Financiamiento!$F$32*12,Financiamiento!$F62))</f>
        <v>0</v>
      </c>
      <c r="AL95" s="338">
        <f>-IF(Financiamiento!$F$32*12+$A94&lt;=pagoint!AL$11,0,PMT(Financiamiento!$F$28/12,Financiamiento!$F$32*12,Financiamiento!$F62))</f>
        <v>0</v>
      </c>
      <c r="AM95" s="338">
        <f>-IF(Financiamiento!$F$32*12+$A94&lt;=pagoint!AM$11,0,PMT(Financiamiento!$F$28/12,Financiamiento!$F$32*12,Financiamiento!$F62))</f>
        <v>0</v>
      </c>
      <c r="AN95" s="338">
        <f>-IF(Financiamiento!$F$32*12+$A94&lt;=pagoint!AN$11,0,PMT(Financiamiento!$F$28/12,Financiamiento!$F$32*12,Financiamiento!$F62))</f>
        <v>0</v>
      </c>
      <c r="AO95" s="338">
        <f>-IF(Financiamiento!$F$32*12+$A94&lt;=pagoint!AO$11,0,PMT(Financiamiento!$F$28/12,Financiamiento!$F$32*12,Financiamiento!$F62))</f>
        <v>0</v>
      </c>
      <c r="AP95" s="338">
        <f>-IF(Financiamiento!$F$32*12+$A94&lt;=pagoint!AP$11,0,PMT(Financiamiento!$F$28/12,Financiamiento!$F$32*12,Financiamiento!$F62))</f>
        <v>0</v>
      </c>
      <c r="AQ95" s="338">
        <f>-IF(Financiamiento!$F$32*12+$A94&lt;=pagoint!AQ$11,0,PMT(Financiamiento!$F$28/12,Financiamiento!$F$32*12,Financiamiento!$F62))</f>
        <v>0</v>
      </c>
      <c r="AR95" s="338">
        <f>-IF(Financiamiento!$F$32*12+$A94&lt;=pagoint!AR$11,0,PMT(Financiamiento!$F$28/12,Financiamiento!$F$32*12,Financiamiento!$F62))</f>
        <v>0</v>
      </c>
      <c r="AS95" s="338">
        <f>-IF(Financiamiento!$F$32*12+$A94&lt;=pagoint!AS$11,0,PMT(Financiamiento!$F$28/12,Financiamiento!$F$32*12,Financiamiento!$F62))</f>
        <v>0</v>
      </c>
      <c r="AT95" s="338">
        <f>-IF(Financiamiento!$F$32*12+$A94&lt;=pagoint!AT$11,0,PMT(Financiamiento!$F$28/12,Financiamiento!$F$32*12,Financiamiento!$F62))</f>
        <v>0</v>
      </c>
      <c r="AU95" s="338">
        <f>-IF(Financiamiento!$F$32*12+$A94&lt;=pagoint!AU$11,0,PMT(Financiamiento!$F$28/12,Financiamiento!$F$32*12,Financiamiento!$F62))</f>
        <v>0</v>
      </c>
      <c r="AV95" s="338">
        <f>-IF(Financiamiento!$F$32*12+$A94&lt;=pagoint!AV$11,0,PMT(Financiamiento!$F$28/12,Financiamiento!$F$32*12,Financiamiento!$F62))</f>
        <v>0</v>
      </c>
      <c r="AW95" s="338">
        <f>-IF(Financiamiento!$F$32*12+$A94&lt;=pagoint!AW$11,0,PMT(Financiamiento!$F$28/12,Financiamiento!$F$32*12,Financiamiento!$F62))</f>
        <v>0</v>
      </c>
      <c r="AX95" s="338">
        <f>-IF(Financiamiento!$F$32*12+$A94&lt;=pagoint!AX$11,0,PMT(Financiamiento!$F$28/12,Financiamiento!$F$32*12,Financiamiento!$F62))</f>
        <v>0</v>
      </c>
      <c r="AY95" s="338">
        <f>-IF(Financiamiento!$F$32*12+$A94&lt;=pagoint!AY$11,0,PMT(Financiamiento!$F$28/12,Financiamiento!$F$32*12,Financiamiento!$F62))</f>
        <v>0</v>
      </c>
      <c r="AZ95" s="338">
        <f>-IF(Financiamiento!$F$32*12+$A94&lt;=pagoint!AZ$11,0,PMT(Financiamiento!$F$28/12,Financiamiento!$F$32*12,Financiamiento!$F62))</f>
        <v>0</v>
      </c>
      <c r="BA95" s="338">
        <f>-IF(Financiamiento!$F$32*12+$A94&lt;=pagoint!BA$11,0,PMT(Financiamiento!$F$28/12,Financiamiento!$F$32*12,Financiamiento!$F62))</f>
        <v>0</v>
      </c>
      <c r="BB95" s="338">
        <f>-IF(Financiamiento!$F$32*12+$A94&lt;=pagoint!BB$11,0,PMT(Financiamiento!$F$28/12,Financiamiento!$F$32*12,Financiamiento!$F62))</f>
        <v>0</v>
      </c>
      <c r="BC95" s="338">
        <f>-IF(Financiamiento!$F$32*12+$A94&lt;=pagoint!BC$11,0,PMT(Financiamiento!$F$28/12,Financiamiento!$F$32*12,Financiamiento!$F62))</f>
        <v>0</v>
      </c>
      <c r="BD95" s="338">
        <f>-IF(Financiamiento!$F$32*12+$A94&lt;=pagoint!BD$11,0,PMT(Financiamiento!$F$28/12,Financiamiento!$F$32*12,Financiamiento!$F62))</f>
        <v>0</v>
      </c>
      <c r="BE95" s="338">
        <f>-IF(Financiamiento!$F$32*12+$A94&lt;=pagoint!BE$11,0,PMT(Financiamiento!$F$28/12,Financiamiento!$F$32*12,Financiamiento!$F62))</f>
        <v>0</v>
      </c>
      <c r="BF95" s="338">
        <f>-IF(Financiamiento!$F$32*12+$A94&lt;=pagoint!BF$11,0,PMT(Financiamiento!$F$28/12,Financiamiento!$F$32*12,Financiamiento!$F62))</f>
        <v>0</v>
      </c>
      <c r="BG95" s="338">
        <f>-IF(Financiamiento!$F$32*12+$A94&lt;=pagoint!BG$11,0,PMT(Financiamiento!$F$28/12,Financiamiento!$F$32*12,Financiamiento!$F62))</f>
        <v>0</v>
      </c>
      <c r="BH95" s="338">
        <f>-IF(Financiamiento!$F$32*12+$A94&lt;=pagoint!BH$11,0,PMT(Financiamiento!$F$28/12,Financiamiento!$F$32*12,Financiamiento!$F62))</f>
        <v>0</v>
      </c>
      <c r="BI95" s="338">
        <f>-IF(Financiamiento!$F$32*12+$A94&lt;=pagoint!BI$11,0,PMT(Financiamiento!$F$28/12,Financiamiento!$F$32*12,Financiamiento!$F62))</f>
        <v>0</v>
      </c>
      <c r="BJ95" s="338">
        <f>-IF(Financiamiento!$F$32*12+$A94&lt;=pagoint!BJ$11,0,PMT(Financiamiento!$F$28/12,Financiamiento!$F$32*12,Financiamiento!$F62))</f>
        <v>0</v>
      </c>
    </row>
    <row r="96" spans="1:62">
      <c r="A96" s="338">
        <v>21</v>
      </c>
      <c r="B96" s="337" t="s">
        <v>176</v>
      </c>
      <c r="W96" s="338">
        <f>-IF(Financiamiento!$F$32*12+$A95&lt;=pagoint!W$11,0,PMT(Financiamiento!$F$28/12,Financiamiento!$F$32*12,Financiamiento!$F63))</f>
        <v>0</v>
      </c>
      <c r="X96" s="338">
        <f>-IF(Financiamiento!$F$32*12+$A95&lt;=pagoint!X$11,0,PMT(Financiamiento!$F$28/12,Financiamiento!$F$32*12,Financiamiento!$F63))</f>
        <v>0</v>
      </c>
      <c r="Y96" s="338">
        <f>-IF(Financiamiento!$F$32*12+$A95&lt;=pagoint!Y$11,0,PMT(Financiamiento!$F$28/12,Financiamiento!$F$32*12,Financiamiento!$F63))</f>
        <v>0</v>
      </c>
      <c r="Z96" s="338">
        <f>-IF(Financiamiento!$F$32*12+$A95&lt;=pagoint!Z$11,0,PMT(Financiamiento!$F$28/12,Financiamiento!$F$32*12,Financiamiento!$F63))</f>
        <v>0</v>
      </c>
      <c r="AA96" s="338">
        <f>-IF(Financiamiento!$F$32*12+$A95&lt;=pagoint!AA$11,0,PMT(Financiamiento!$F$28/12,Financiamiento!$F$32*12,Financiamiento!$F63))</f>
        <v>0</v>
      </c>
      <c r="AB96" s="338">
        <f>-IF(Financiamiento!$F$32*12+$A95&lt;=pagoint!AB$11,0,PMT(Financiamiento!$F$28/12,Financiamiento!$F$32*12,Financiamiento!$F63))</f>
        <v>0</v>
      </c>
      <c r="AC96" s="338">
        <f>-IF(Financiamiento!$F$32*12+$A95&lt;=pagoint!AC$11,0,PMT(Financiamiento!$F$28/12,Financiamiento!$F$32*12,Financiamiento!$F63))</f>
        <v>0</v>
      </c>
      <c r="AD96" s="338">
        <f>-IF(Financiamiento!$F$32*12+$A95&lt;=pagoint!AD$11,0,PMT(Financiamiento!$F$28/12,Financiamiento!$F$32*12,Financiamiento!$F63))</f>
        <v>0</v>
      </c>
      <c r="AE96" s="338">
        <f>-IF(Financiamiento!$F$32*12+$A95&lt;=pagoint!AE$11,0,PMT(Financiamiento!$F$28/12,Financiamiento!$F$32*12,Financiamiento!$F63))</f>
        <v>0</v>
      </c>
      <c r="AF96" s="338">
        <f>-IF(Financiamiento!$F$32*12+$A95&lt;=pagoint!AF$11,0,PMT(Financiamiento!$F$28/12,Financiamiento!$F$32*12,Financiamiento!$F63))</f>
        <v>0</v>
      </c>
      <c r="AG96" s="338">
        <f>-IF(Financiamiento!$F$32*12+$A95&lt;=pagoint!AG$11,0,PMT(Financiamiento!$F$28/12,Financiamiento!$F$32*12,Financiamiento!$F63))</f>
        <v>0</v>
      </c>
      <c r="AH96" s="338">
        <f>-IF(Financiamiento!$F$32*12+$A95&lt;=pagoint!AH$11,0,PMT(Financiamiento!$F$28/12,Financiamiento!$F$32*12,Financiamiento!$F63))</f>
        <v>0</v>
      </c>
      <c r="AI96" s="338">
        <f>-IF(Financiamiento!$F$32*12+$A95&lt;=pagoint!AI$11,0,PMT(Financiamiento!$F$28/12,Financiamiento!$F$32*12,Financiamiento!$F63))</f>
        <v>0</v>
      </c>
      <c r="AJ96" s="338">
        <f>-IF(Financiamiento!$F$32*12+$A95&lt;=pagoint!AJ$11,0,PMT(Financiamiento!$F$28/12,Financiamiento!$F$32*12,Financiamiento!$F63))</f>
        <v>0</v>
      </c>
      <c r="AK96" s="338">
        <f>-IF(Financiamiento!$F$32*12+$A95&lt;=pagoint!AK$11,0,PMT(Financiamiento!$F$28/12,Financiamiento!$F$32*12,Financiamiento!$F63))</f>
        <v>0</v>
      </c>
      <c r="AL96" s="338">
        <f>-IF(Financiamiento!$F$32*12+$A95&lt;=pagoint!AL$11,0,PMT(Financiamiento!$F$28/12,Financiamiento!$F$32*12,Financiamiento!$F63))</f>
        <v>0</v>
      </c>
      <c r="AM96" s="338">
        <f>-IF(Financiamiento!$F$32*12+$A95&lt;=pagoint!AM$11,0,PMT(Financiamiento!$F$28/12,Financiamiento!$F$32*12,Financiamiento!$F63))</f>
        <v>0</v>
      </c>
      <c r="AN96" s="338">
        <f>-IF(Financiamiento!$F$32*12+$A95&lt;=pagoint!AN$11,0,PMT(Financiamiento!$F$28/12,Financiamiento!$F$32*12,Financiamiento!$F63))</f>
        <v>0</v>
      </c>
      <c r="AO96" s="338">
        <f>-IF(Financiamiento!$F$32*12+$A95&lt;=pagoint!AO$11,0,PMT(Financiamiento!$F$28/12,Financiamiento!$F$32*12,Financiamiento!$F63))</f>
        <v>0</v>
      </c>
      <c r="AP96" s="338">
        <f>-IF(Financiamiento!$F$32*12+$A95&lt;=pagoint!AP$11,0,PMT(Financiamiento!$F$28/12,Financiamiento!$F$32*12,Financiamiento!$F63))</f>
        <v>0</v>
      </c>
      <c r="AQ96" s="338">
        <f>-IF(Financiamiento!$F$32*12+$A95&lt;=pagoint!AQ$11,0,PMT(Financiamiento!$F$28/12,Financiamiento!$F$32*12,Financiamiento!$F63))</f>
        <v>0</v>
      </c>
      <c r="AR96" s="338">
        <f>-IF(Financiamiento!$F$32*12+$A95&lt;=pagoint!AR$11,0,PMT(Financiamiento!$F$28/12,Financiamiento!$F$32*12,Financiamiento!$F63))</f>
        <v>0</v>
      </c>
      <c r="AS96" s="338">
        <f>-IF(Financiamiento!$F$32*12+$A95&lt;=pagoint!AS$11,0,PMT(Financiamiento!$F$28/12,Financiamiento!$F$32*12,Financiamiento!$F63))</f>
        <v>0</v>
      </c>
      <c r="AT96" s="338">
        <f>-IF(Financiamiento!$F$32*12+$A95&lt;=pagoint!AT$11,0,PMT(Financiamiento!$F$28/12,Financiamiento!$F$32*12,Financiamiento!$F63))</f>
        <v>0</v>
      </c>
      <c r="AU96" s="338">
        <f>-IF(Financiamiento!$F$32*12+$A95&lt;=pagoint!AU$11,0,PMT(Financiamiento!$F$28/12,Financiamiento!$F$32*12,Financiamiento!$F63))</f>
        <v>0</v>
      </c>
      <c r="AV96" s="338">
        <f>-IF(Financiamiento!$F$32*12+$A95&lt;=pagoint!AV$11,0,PMT(Financiamiento!$F$28/12,Financiamiento!$F$32*12,Financiamiento!$F63))</f>
        <v>0</v>
      </c>
      <c r="AW96" s="338">
        <f>-IF(Financiamiento!$F$32*12+$A95&lt;=pagoint!AW$11,0,PMT(Financiamiento!$F$28/12,Financiamiento!$F$32*12,Financiamiento!$F63))</f>
        <v>0</v>
      </c>
      <c r="AX96" s="338">
        <f>-IF(Financiamiento!$F$32*12+$A95&lt;=pagoint!AX$11,0,PMT(Financiamiento!$F$28/12,Financiamiento!$F$32*12,Financiamiento!$F63))</f>
        <v>0</v>
      </c>
      <c r="AY96" s="338">
        <f>-IF(Financiamiento!$F$32*12+$A95&lt;=pagoint!AY$11,0,PMT(Financiamiento!$F$28/12,Financiamiento!$F$32*12,Financiamiento!$F63))</f>
        <v>0</v>
      </c>
      <c r="AZ96" s="338">
        <f>-IF(Financiamiento!$F$32*12+$A95&lt;=pagoint!AZ$11,0,PMT(Financiamiento!$F$28/12,Financiamiento!$F$32*12,Financiamiento!$F63))</f>
        <v>0</v>
      </c>
      <c r="BA96" s="338">
        <f>-IF(Financiamiento!$F$32*12+$A95&lt;=pagoint!BA$11,0,PMT(Financiamiento!$F$28/12,Financiamiento!$F$32*12,Financiamiento!$F63))</f>
        <v>0</v>
      </c>
      <c r="BB96" s="338">
        <f>-IF(Financiamiento!$F$32*12+$A95&lt;=pagoint!BB$11,0,PMT(Financiamiento!$F$28/12,Financiamiento!$F$32*12,Financiamiento!$F63))</f>
        <v>0</v>
      </c>
      <c r="BC96" s="338">
        <f>-IF(Financiamiento!$F$32*12+$A95&lt;=pagoint!BC$11,0,PMT(Financiamiento!$F$28/12,Financiamiento!$F$32*12,Financiamiento!$F63))</f>
        <v>0</v>
      </c>
      <c r="BD96" s="338">
        <f>-IF(Financiamiento!$F$32*12+$A95&lt;=pagoint!BD$11,0,PMT(Financiamiento!$F$28/12,Financiamiento!$F$32*12,Financiamiento!$F63))</f>
        <v>0</v>
      </c>
      <c r="BE96" s="338">
        <f>-IF(Financiamiento!$F$32*12+$A95&lt;=pagoint!BE$11,0,PMT(Financiamiento!$F$28/12,Financiamiento!$F$32*12,Financiamiento!$F63))</f>
        <v>0</v>
      </c>
      <c r="BF96" s="338">
        <f>-IF(Financiamiento!$F$32*12+$A95&lt;=pagoint!BF$11,0,PMT(Financiamiento!$F$28/12,Financiamiento!$F$32*12,Financiamiento!$F63))</f>
        <v>0</v>
      </c>
      <c r="BG96" s="338">
        <f>-IF(Financiamiento!$F$32*12+$A95&lt;=pagoint!BG$11,0,PMT(Financiamiento!$F$28/12,Financiamiento!$F$32*12,Financiamiento!$F63))</f>
        <v>0</v>
      </c>
      <c r="BH96" s="338">
        <f>-IF(Financiamiento!$F$32*12+$A95&lt;=pagoint!BH$11,0,PMT(Financiamiento!$F$28/12,Financiamiento!$F$32*12,Financiamiento!$F63))</f>
        <v>0</v>
      </c>
      <c r="BI96" s="338">
        <f>-IF(Financiamiento!$F$32*12+$A95&lt;=pagoint!BI$11,0,PMT(Financiamiento!$F$28/12,Financiamiento!$F$32*12,Financiamiento!$F63))</f>
        <v>0</v>
      </c>
      <c r="BJ96" s="338">
        <f>-IF(Financiamiento!$F$32*12+$A95&lt;=pagoint!BJ$11,0,PMT(Financiamiento!$F$28/12,Financiamiento!$F$32*12,Financiamiento!$F63))</f>
        <v>0</v>
      </c>
    </row>
    <row r="97" spans="1:62">
      <c r="A97" s="338">
        <v>22</v>
      </c>
      <c r="B97" s="337" t="s">
        <v>177</v>
      </c>
      <c r="X97" s="338">
        <f>-IF(Financiamiento!$F$32*12+$A96&lt;=pagoint!X$11,0,PMT(Financiamiento!$F$28/12,Financiamiento!$F$32*12,Financiamiento!$F64))</f>
        <v>0</v>
      </c>
      <c r="Y97" s="338">
        <f>-IF(Financiamiento!$F$32*12+$A96&lt;=pagoint!Y$11,0,PMT(Financiamiento!$F$28/12,Financiamiento!$F$32*12,Financiamiento!$F64))</f>
        <v>0</v>
      </c>
      <c r="Z97" s="338">
        <f>-IF(Financiamiento!$F$32*12+$A96&lt;=pagoint!Z$11,0,PMT(Financiamiento!$F$28/12,Financiamiento!$F$32*12,Financiamiento!$F64))</f>
        <v>0</v>
      </c>
      <c r="AA97" s="338">
        <f>-IF(Financiamiento!$F$32*12+$A96&lt;=pagoint!AA$11,0,PMT(Financiamiento!$F$28/12,Financiamiento!$F$32*12,Financiamiento!$F64))</f>
        <v>0</v>
      </c>
      <c r="AB97" s="338">
        <f>-IF(Financiamiento!$F$32*12+$A96&lt;=pagoint!AB$11,0,PMT(Financiamiento!$F$28/12,Financiamiento!$F$32*12,Financiamiento!$F64))</f>
        <v>0</v>
      </c>
      <c r="AC97" s="338">
        <f>-IF(Financiamiento!$F$32*12+$A96&lt;=pagoint!AC$11,0,PMT(Financiamiento!$F$28/12,Financiamiento!$F$32*12,Financiamiento!$F64))</f>
        <v>0</v>
      </c>
      <c r="AD97" s="338">
        <f>-IF(Financiamiento!$F$32*12+$A96&lt;=pagoint!AD$11,0,PMT(Financiamiento!$F$28/12,Financiamiento!$F$32*12,Financiamiento!$F64))</f>
        <v>0</v>
      </c>
      <c r="AE97" s="338">
        <f>-IF(Financiamiento!$F$32*12+$A96&lt;=pagoint!AE$11,0,PMT(Financiamiento!$F$28/12,Financiamiento!$F$32*12,Financiamiento!$F64))</f>
        <v>0</v>
      </c>
      <c r="AF97" s="338">
        <f>-IF(Financiamiento!$F$32*12+$A96&lt;=pagoint!AF$11,0,PMT(Financiamiento!$F$28/12,Financiamiento!$F$32*12,Financiamiento!$F64))</f>
        <v>0</v>
      </c>
      <c r="AG97" s="338">
        <f>-IF(Financiamiento!$F$32*12+$A96&lt;=pagoint!AG$11,0,PMT(Financiamiento!$F$28/12,Financiamiento!$F$32*12,Financiamiento!$F64))</f>
        <v>0</v>
      </c>
      <c r="AH97" s="338">
        <f>-IF(Financiamiento!$F$32*12+$A96&lt;=pagoint!AH$11,0,PMT(Financiamiento!$F$28/12,Financiamiento!$F$32*12,Financiamiento!$F64))</f>
        <v>0</v>
      </c>
      <c r="AI97" s="338">
        <f>-IF(Financiamiento!$F$32*12+$A96&lt;=pagoint!AI$11,0,PMT(Financiamiento!$F$28/12,Financiamiento!$F$32*12,Financiamiento!$F64))</f>
        <v>0</v>
      </c>
      <c r="AJ97" s="338">
        <f>-IF(Financiamiento!$F$32*12+$A96&lt;=pagoint!AJ$11,0,PMT(Financiamiento!$F$28/12,Financiamiento!$F$32*12,Financiamiento!$F64))</f>
        <v>0</v>
      </c>
      <c r="AK97" s="338">
        <f>-IF(Financiamiento!$F$32*12+$A96&lt;=pagoint!AK$11,0,PMT(Financiamiento!$F$28/12,Financiamiento!$F$32*12,Financiamiento!$F64))</f>
        <v>0</v>
      </c>
      <c r="AL97" s="338">
        <f>-IF(Financiamiento!$F$32*12+$A96&lt;=pagoint!AL$11,0,PMT(Financiamiento!$F$28/12,Financiamiento!$F$32*12,Financiamiento!$F64))</f>
        <v>0</v>
      </c>
      <c r="AM97" s="338">
        <f>-IF(Financiamiento!$F$32*12+$A96&lt;=pagoint!AM$11,0,PMT(Financiamiento!$F$28/12,Financiamiento!$F$32*12,Financiamiento!$F64))</f>
        <v>0</v>
      </c>
      <c r="AN97" s="338">
        <f>-IF(Financiamiento!$F$32*12+$A96&lt;=pagoint!AN$11,0,PMT(Financiamiento!$F$28/12,Financiamiento!$F$32*12,Financiamiento!$F64))</f>
        <v>0</v>
      </c>
      <c r="AO97" s="338">
        <f>-IF(Financiamiento!$F$32*12+$A96&lt;=pagoint!AO$11,0,PMT(Financiamiento!$F$28/12,Financiamiento!$F$32*12,Financiamiento!$F64))</f>
        <v>0</v>
      </c>
      <c r="AP97" s="338">
        <f>-IF(Financiamiento!$F$32*12+$A96&lt;=pagoint!AP$11,0,PMT(Financiamiento!$F$28/12,Financiamiento!$F$32*12,Financiamiento!$F64))</f>
        <v>0</v>
      </c>
      <c r="AQ97" s="338">
        <f>-IF(Financiamiento!$F$32*12+$A96&lt;=pagoint!AQ$11,0,PMT(Financiamiento!$F$28/12,Financiamiento!$F$32*12,Financiamiento!$F64))</f>
        <v>0</v>
      </c>
      <c r="AR97" s="338">
        <f>-IF(Financiamiento!$F$32*12+$A96&lt;=pagoint!AR$11,0,PMT(Financiamiento!$F$28/12,Financiamiento!$F$32*12,Financiamiento!$F64))</f>
        <v>0</v>
      </c>
      <c r="AS97" s="338">
        <f>-IF(Financiamiento!$F$32*12+$A96&lt;=pagoint!AS$11,0,PMT(Financiamiento!$F$28/12,Financiamiento!$F$32*12,Financiamiento!$F64))</f>
        <v>0</v>
      </c>
      <c r="AT97" s="338">
        <f>-IF(Financiamiento!$F$32*12+$A96&lt;=pagoint!AT$11,0,PMT(Financiamiento!$F$28/12,Financiamiento!$F$32*12,Financiamiento!$F64))</f>
        <v>0</v>
      </c>
      <c r="AU97" s="338">
        <f>-IF(Financiamiento!$F$32*12+$A96&lt;=pagoint!AU$11,0,PMT(Financiamiento!$F$28/12,Financiamiento!$F$32*12,Financiamiento!$F64))</f>
        <v>0</v>
      </c>
      <c r="AV97" s="338">
        <f>-IF(Financiamiento!$F$32*12+$A96&lt;=pagoint!AV$11,0,PMT(Financiamiento!$F$28/12,Financiamiento!$F$32*12,Financiamiento!$F64))</f>
        <v>0</v>
      </c>
      <c r="AW97" s="338">
        <f>-IF(Financiamiento!$F$32*12+$A96&lt;=pagoint!AW$11,0,PMT(Financiamiento!$F$28/12,Financiamiento!$F$32*12,Financiamiento!$F64))</f>
        <v>0</v>
      </c>
      <c r="AX97" s="338">
        <f>-IF(Financiamiento!$F$32*12+$A96&lt;=pagoint!AX$11,0,PMT(Financiamiento!$F$28/12,Financiamiento!$F$32*12,Financiamiento!$F64))</f>
        <v>0</v>
      </c>
      <c r="AY97" s="338">
        <f>-IF(Financiamiento!$F$32*12+$A96&lt;=pagoint!AY$11,0,PMT(Financiamiento!$F$28/12,Financiamiento!$F$32*12,Financiamiento!$F64))</f>
        <v>0</v>
      </c>
      <c r="AZ97" s="338">
        <f>-IF(Financiamiento!$F$32*12+$A96&lt;=pagoint!AZ$11,0,PMT(Financiamiento!$F$28/12,Financiamiento!$F$32*12,Financiamiento!$F64))</f>
        <v>0</v>
      </c>
      <c r="BA97" s="338">
        <f>-IF(Financiamiento!$F$32*12+$A96&lt;=pagoint!BA$11,0,PMT(Financiamiento!$F$28/12,Financiamiento!$F$32*12,Financiamiento!$F64))</f>
        <v>0</v>
      </c>
      <c r="BB97" s="338">
        <f>-IF(Financiamiento!$F$32*12+$A96&lt;=pagoint!BB$11,0,PMT(Financiamiento!$F$28/12,Financiamiento!$F$32*12,Financiamiento!$F64))</f>
        <v>0</v>
      </c>
      <c r="BC97" s="338">
        <f>-IF(Financiamiento!$F$32*12+$A96&lt;=pagoint!BC$11,0,PMT(Financiamiento!$F$28/12,Financiamiento!$F$32*12,Financiamiento!$F64))</f>
        <v>0</v>
      </c>
      <c r="BD97" s="338">
        <f>-IF(Financiamiento!$F$32*12+$A96&lt;=pagoint!BD$11,0,PMT(Financiamiento!$F$28/12,Financiamiento!$F$32*12,Financiamiento!$F64))</f>
        <v>0</v>
      </c>
      <c r="BE97" s="338">
        <f>-IF(Financiamiento!$F$32*12+$A96&lt;=pagoint!BE$11,0,PMT(Financiamiento!$F$28/12,Financiamiento!$F$32*12,Financiamiento!$F64))</f>
        <v>0</v>
      </c>
      <c r="BF97" s="338">
        <f>-IF(Financiamiento!$F$32*12+$A96&lt;=pagoint!BF$11,0,PMT(Financiamiento!$F$28/12,Financiamiento!$F$32*12,Financiamiento!$F64))</f>
        <v>0</v>
      </c>
      <c r="BG97" s="338">
        <f>-IF(Financiamiento!$F$32*12+$A96&lt;=pagoint!BG$11,0,PMT(Financiamiento!$F$28/12,Financiamiento!$F$32*12,Financiamiento!$F64))</f>
        <v>0</v>
      </c>
      <c r="BH97" s="338">
        <f>-IF(Financiamiento!$F$32*12+$A96&lt;=pagoint!BH$11,0,PMT(Financiamiento!$F$28/12,Financiamiento!$F$32*12,Financiamiento!$F64))</f>
        <v>0</v>
      </c>
      <c r="BI97" s="338">
        <f>-IF(Financiamiento!$F$32*12+$A96&lt;=pagoint!BI$11,0,PMT(Financiamiento!$F$28/12,Financiamiento!$F$32*12,Financiamiento!$F64))</f>
        <v>0</v>
      </c>
      <c r="BJ97" s="338">
        <f>-IF(Financiamiento!$F$32*12+$A96&lt;=pagoint!BJ$11,0,PMT(Financiamiento!$F$28/12,Financiamiento!$F$32*12,Financiamiento!$F64))</f>
        <v>0</v>
      </c>
    </row>
    <row r="98" spans="1:62">
      <c r="A98" s="338">
        <v>23</v>
      </c>
      <c r="B98" s="337" t="s">
        <v>178</v>
      </c>
      <c r="Y98" s="338">
        <f>-IF(Financiamiento!$F$32*12+$A97&lt;=pagoint!Y$11,0,PMT(Financiamiento!$F$28/12,Financiamiento!$F$32*12,Financiamiento!$F65))</f>
        <v>0</v>
      </c>
      <c r="Z98" s="338">
        <f>-IF(Financiamiento!$F$32*12+$A97&lt;=pagoint!Z$11,0,PMT(Financiamiento!$F$28/12,Financiamiento!$F$32*12,Financiamiento!$F65))</f>
        <v>0</v>
      </c>
      <c r="AA98" s="338">
        <f>-IF(Financiamiento!$F$32*12+$A97&lt;=pagoint!AA$11,0,PMT(Financiamiento!$F$28/12,Financiamiento!$F$32*12,Financiamiento!$F65))</f>
        <v>0</v>
      </c>
      <c r="AB98" s="338">
        <f>-IF(Financiamiento!$F$32*12+$A97&lt;=pagoint!AB$11,0,PMT(Financiamiento!$F$28/12,Financiamiento!$F$32*12,Financiamiento!$F65))</f>
        <v>0</v>
      </c>
      <c r="AC98" s="338">
        <f>-IF(Financiamiento!$F$32*12+$A97&lt;=pagoint!AC$11,0,PMT(Financiamiento!$F$28/12,Financiamiento!$F$32*12,Financiamiento!$F65))</f>
        <v>0</v>
      </c>
      <c r="AD98" s="338">
        <f>-IF(Financiamiento!$F$32*12+$A97&lt;=pagoint!AD$11,0,PMT(Financiamiento!$F$28/12,Financiamiento!$F$32*12,Financiamiento!$F65))</f>
        <v>0</v>
      </c>
      <c r="AE98" s="338">
        <f>-IF(Financiamiento!$F$32*12+$A97&lt;=pagoint!AE$11,0,PMT(Financiamiento!$F$28/12,Financiamiento!$F$32*12,Financiamiento!$F65))</f>
        <v>0</v>
      </c>
      <c r="AF98" s="338">
        <f>-IF(Financiamiento!$F$32*12+$A97&lt;=pagoint!AF$11,0,PMT(Financiamiento!$F$28/12,Financiamiento!$F$32*12,Financiamiento!$F65))</f>
        <v>0</v>
      </c>
      <c r="AG98" s="338">
        <f>-IF(Financiamiento!$F$32*12+$A97&lt;=pagoint!AG$11,0,PMT(Financiamiento!$F$28/12,Financiamiento!$F$32*12,Financiamiento!$F65))</f>
        <v>0</v>
      </c>
      <c r="AH98" s="338">
        <f>-IF(Financiamiento!$F$32*12+$A97&lt;=pagoint!AH$11,0,PMT(Financiamiento!$F$28/12,Financiamiento!$F$32*12,Financiamiento!$F65))</f>
        <v>0</v>
      </c>
      <c r="AI98" s="338">
        <f>-IF(Financiamiento!$F$32*12+$A97&lt;=pagoint!AI$11,0,PMT(Financiamiento!$F$28/12,Financiamiento!$F$32*12,Financiamiento!$F65))</f>
        <v>0</v>
      </c>
      <c r="AJ98" s="338">
        <f>-IF(Financiamiento!$F$32*12+$A97&lt;=pagoint!AJ$11,0,PMT(Financiamiento!$F$28/12,Financiamiento!$F$32*12,Financiamiento!$F65))</f>
        <v>0</v>
      </c>
      <c r="AK98" s="338">
        <f>-IF(Financiamiento!$F$32*12+$A97&lt;=pagoint!AK$11,0,PMT(Financiamiento!$F$28/12,Financiamiento!$F$32*12,Financiamiento!$F65))</f>
        <v>0</v>
      </c>
      <c r="AL98" s="338">
        <f>-IF(Financiamiento!$F$32*12+$A97&lt;=pagoint!AL$11,0,PMT(Financiamiento!$F$28/12,Financiamiento!$F$32*12,Financiamiento!$F65))</f>
        <v>0</v>
      </c>
      <c r="AM98" s="338">
        <f>-IF(Financiamiento!$F$32*12+$A97&lt;=pagoint!AM$11,0,PMT(Financiamiento!$F$28/12,Financiamiento!$F$32*12,Financiamiento!$F65))</f>
        <v>0</v>
      </c>
      <c r="AN98" s="338">
        <f>-IF(Financiamiento!$F$32*12+$A97&lt;=pagoint!AN$11,0,PMT(Financiamiento!$F$28/12,Financiamiento!$F$32*12,Financiamiento!$F65))</f>
        <v>0</v>
      </c>
      <c r="AO98" s="338">
        <f>-IF(Financiamiento!$F$32*12+$A97&lt;=pagoint!AO$11,0,PMT(Financiamiento!$F$28/12,Financiamiento!$F$32*12,Financiamiento!$F65))</f>
        <v>0</v>
      </c>
      <c r="AP98" s="338">
        <f>-IF(Financiamiento!$F$32*12+$A97&lt;=pagoint!AP$11,0,PMT(Financiamiento!$F$28/12,Financiamiento!$F$32*12,Financiamiento!$F65))</f>
        <v>0</v>
      </c>
      <c r="AQ98" s="338">
        <f>-IF(Financiamiento!$F$32*12+$A97&lt;=pagoint!AQ$11,0,PMT(Financiamiento!$F$28/12,Financiamiento!$F$32*12,Financiamiento!$F65))</f>
        <v>0</v>
      </c>
      <c r="AR98" s="338">
        <f>-IF(Financiamiento!$F$32*12+$A97&lt;=pagoint!AR$11,0,PMT(Financiamiento!$F$28/12,Financiamiento!$F$32*12,Financiamiento!$F65))</f>
        <v>0</v>
      </c>
      <c r="AS98" s="338">
        <f>-IF(Financiamiento!$F$32*12+$A97&lt;=pagoint!AS$11,0,PMT(Financiamiento!$F$28/12,Financiamiento!$F$32*12,Financiamiento!$F65))</f>
        <v>0</v>
      </c>
      <c r="AT98" s="338">
        <f>-IF(Financiamiento!$F$32*12+$A97&lt;=pagoint!AT$11,0,PMT(Financiamiento!$F$28/12,Financiamiento!$F$32*12,Financiamiento!$F65))</f>
        <v>0</v>
      </c>
      <c r="AU98" s="338">
        <f>-IF(Financiamiento!$F$32*12+$A97&lt;=pagoint!AU$11,0,PMT(Financiamiento!$F$28/12,Financiamiento!$F$32*12,Financiamiento!$F65))</f>
        <v>0</v>
      </c>
      <c r="AV98" s="338">
        <f>-IF(Financiamiento!$F$32*12+$A97&lt;=pagoint!AV$11,0,PMT(Financiamiento!$F$28/12,Financiamiento!$F$32*12,Financiamiento!$F65))</f>
        <v>0</v>
      </c>
      <c r="AW98" s="338">
        <f>-IF(Financiamiento!$F$32*12+$A97&lt;=pagoint!AW$11,0,PMT(Financiamiento!$F$28/12,Financiamiento!$F$32*12,Financiamiento!$F65))</f>
        <v>0</v>
      </c>
      <c r="AX98" s="338">
        <f>-IF(Financiamiento!$F$32*12+$A97&lt;=pagoint!AX$11,0,PMT(Financiamiento!$F$28/12,Financiamiento!$F$32*12,Financiamiento!$F65))</f>
        <v>0</v>
      </c>
      <c r="AY98" s="338">
        <f>-IF(Financiamiento!$F$32*12+$A97&lt;=pagoint!AY$11,0,PMT(Financiamiento!$F$28/12,Financiamiento!$F$32*12,Financiamiento!$F65))</f>
        <v>0</v>
      </c>
      <c r="AZ98" s="338">
        <f>-IF(Financiamiento!$F$32*12+$A97&lt;=pagoint!AZ$11,0,PMT(Financiamiento!$F$28/12,Financiamiento!$F$32*12,Financiamiento!$F65))</f>
        <v>0</v>
      </c>
      <c r="BA98" s="338">
        <f>-IF(Financiamiento!$F$32*12+$A97&lt;=pagoint!BA$11,0,PMT(Financiamiento!$F$28/12,Financiamiento!$F$32*12,Financiamiento!$F65))</f>
        <v>0</v>
      </c>
      <c r="BB98" s="338">
        <f>-IF(Financiamiento!$F$32*12+$A97&lt;=pagoint!BB$11,0,PMT(Financiamiento!$F$28/12,Financiamiento!$F$32*12,Financiamiento!$F65))</f>
        <v>0</v>
      </c>
      <c r="BC98" s="338">
        <f>-IF(Financiamiento!$F$32*12+$A97&lt;=pagoint!BC$11,0,PMT(Financiamiento!$F$28/12,Financiamiento!$F$32*12,Financiamiento!$F65))</f>
        <v>0</v>
      </c>
      <c r="BD98" s="338">
        <f>-IF(Financiamiento!$F$32*12+$A97&lt;=pagoint!BD$11,0,PMT(Financiamiento!$F$28/12,Financiamiento!$F$32*12,Financiamiento!$F65))</f>
        <v>0</v>
      </c>
      <c r="BE98" s="338">
        <f>-IF(Financiamiento!$F$32*12+$A97&lt;=pagoint!BE$11,0,PMT(Financiamiento!$F$28/12,Financiamiento!$F$32*12,Financiamiento!$F65))</f>
        <v>0</v>
      </c>
      <c r="BF98" s="338">
        <f>-IF(Financiamiento!$F$32*12+$A97&lt;=pagoint!BF$11,0,PMT(Financiamiento!$F$28/12,Financiamiento!$F$32*12,Financiamiento!$F65))</f>
        <v>0</v>
      </c>
      <c r="BG98" s="338">
        <f>-IF(Financiamiento!$F$32*12+$A97&lt;=pagoint!BG$11,0,PMT(Financiamiento!$F$28/12,Financiamiento!$F$32*12,Financiamiento!$F65))</f>
        <v>0</v>
      </c>
      <c r="BH98" s="338">
        <f>-IF(Financiamiento!$F$32*12+$A97&lt;=pagoint!BH$11,0,PMT(Financiamiento!$F$28/12,Financiamiento!$F$32*12,Financiamiento!$F65))</f>
        <v>0</v>
      </c>
      <c r="BI98" s="338">
        <f>-IF(Financiamiento!$F$32*12+$A97&lt;=pagoint!BI$11,0,PMT(Financiamiento!$F$28/12,Financiamiento!$F$32*12,Financiamiento!$F65))</f>
        <v>0</v>
      </c>
      <c r="BJ98" s="338">
        <f>-IF(Financiamiento!$F$32*12+$A97&lt;=pagoint!BJ$11,0,PMT(Financiamiento!$F$28/12,Financiamiento!$F$32*12,Financiamiento!$F65))</f>
        <v>0</v>
      </c>
    </row>
    <row r="99" spans="1:62">
      <c r="A99" s="338">
        <v>24</v>
      </c>
      <c r="B99" s="337" t="s">
        <v>179</v>
      </c>
      <c r="Z99" s="338">
        <f>-IF(Financiamiento!$F$32*12+$A98&lt;=pagoint!Z$11,0,PMT(Financiamiento!$F$28/12,Financiamiento!$F$32*12,Financiamiento!$F66))</f>
        <v>0</v>
      </c>
      <c r="AA99" s="338">
        <f>-IF(Financiamiento!$F$32*12+$A98&lt;=pagoint!AA$11,0,PMT(Financiamiento!$F$28/12,Financiamiento!$F$32*12,Financiamiento!$F66))</f>
        <v>0</v>
      </c>
      <c r="AB99" s="338">
        <f>-IF(Financiamiento!$F$32*12+$A98&lt;=pagoint!AB$11,0,PMT(Financiamiento!$F$28/12,Financiamiento!$F$32*12,Financiamiento!$F66))</f>
        <v>0</v>
      </c>
      <c r="AC99" s="338">
        <f>-IF(Financiamiento!$F$32*12+$A98&lt;=pagoint!AC$11,0,PMT(Financiamiento!$F$28/12,Financiamiento!$F$32*12,Financiamiento!$F66))</f>
        <v>0</v>
      </c>
      <c r="AD99" s="338">
        <f>-IF(Financiamiento!$F$32*12+$A98&lt;=pagoint!AD$11,0,PMT(Financiamiento!$F$28/12,Financiamiento!$F$32*12,Financiamiento!$F66))</f>
        <v>0</v>
      </c>
      <c r="AE99" s="338">
        <f>-IF(Financiamiento!$F$32*12+$A98&lt;=pagoint!AE$11,0,PMT(Financiamiento!$F$28/12,Financiamiento!$F$32*12,Financiamiento!$F66))</f>
        <v>0</v>
      </c>
      <c r="AF99" s="338">
        <f>-IF(Financiamiento!$F$32*12+$A98&lt;=pagoint!AF$11,0,PMT(Financiamiento!$F$28/12,Financiamiento!$F$32*12,Financiamiento!$F66))</f>
        <v>0</v>
      </c>
      <c r="AG99" s="338">
        <f>-IF(Financiamiento!$F$32*12+$A98&lt;=pagoint!AG$11,0,PMT(Financiamiento!$F$28/12,Financiamiento!$F$32*12,Financiamiento!$F66))</f>
        <v>0</v>
      </c>
      <c r="AH99" s="338">
        <f>-IF(Financiamiento!$F$32*12+$A98&lt;=pagoint!AH$11,0,PMT(Financiamiento!$F$28/12,Financiamiento!$F$32*12,Financiamiento!$F66))</f>
        <v>0</v>
      </c>
      <c r="AI99" s="338">
        <f>-IF(Financiamiento!$F$32*12+$A98&lt;=pagoint!AI$11,0,PMT(Financiamiento!$F$28/12,Financiamiento!$F$32*12,Financiamiento!$F66))</f>
        <v>0</v>
      </c>
      <c r="AJ99" s="338">
        <f>-IF(Financiamiento!$F$32*12+$A98&lt;=pagoint!AJ$11,0,PMT(Financiamiento!$F$28/12,Financiamiento!$F$32*12,Financiamiento!$F66))</f>
        <v>0</v>
      </c>
      <c r="AK99" s="338">
        <f>-IF(Financiamiento!$F$32*12+$A98&lt;=pagoint!AK$11,0,PMT(Financiamiento!$F$28/12,Financiamiento!$F$32*12,Financiamiento!$F66))</f>
        <v>0</v>
      </c>
      <c r="AL99" s="338">
        <f>-IF(Financiamiento!$F$32*12+$A98&lt;=pagoint!AL$11,0,PMT(Financiamiento!$F$28/12,Financiamiento!$F$32*12,Financiamiento!$F66))</f>
        <v>0</v>
      </c>
      <c r="AM99" s="338">
        <f>-IF(Financiamiento!$F$32*12+$A98&lt;=pagoint!AM$11,0,PMT(Financiamiento!$F$28/12,Financiamiento!$F$32*12,Financiamiento!$F66))</f>
        <v>0</v>
      </c>
      <c r="AN99" s="338">
        <f>-IF(Financiamiento!$F$32*12+$A98&lt;=pagoint!AN$11,0,PMT(Financiamiento!$F$28/12,Financiamiento!$F$32*12,Financiamiento!$F66))</f>
        <v>0</v>
      </c>
      <c r="AO99" s="338">
        <f>-IF(Financiamiento!$F$32*12+$A98&lt;=pagoint!AO$11,0,PMT(Financiamiento!$F$28/12,Financiamiento!$F$32*12,Financiamiento!$F66))</f>
        <v>0</v>
      </c>
      <c r="AP99" s="338">
        <f>-IF(Financiamiento!$F$32*12+$A98&lt;=pagoint!AP$11,0,PMT(Financiamiento!$F$28/12,Financiamiento!$F$32*12,Financiamiento!$F66))</f>
        <v>0</v>
      </c>
      <c r="AQ99" s="338">
        <f>-IF(Financiamiento!$F$32*12+$A98&lt;=pagoint!AQ$11,0,PMT(Financiamiento!$F$28/12,Financiamiento!$F$32*12,Financiamiento!$F66))</f>
        <v>0</v>
      </c>
      <c r="AR99" s="338">
        <f>-IF(Financiamiento!$F$32*12+$A98&lt;=pagoint!AR$11,0,PMT(Financiamiento!$F$28/12,Financiamiento!$F$32*12,Financiamiento!$F66))</f>
        <v>0</v>
      </c>
      <c r="AS99" s="338">
        <f>-IF(Financiamiento!$F$32*12+$A98&lt;=pagoint!AS$11,0,PMT(Financiamiento!$F$28/12,Financiamiento!$F$32*12,Financiamiento!$F66))</f>
        <v>0</v>
      </c>
      <c r="AT99" s="338">
        <f>-IF(Financiamiento!$F$32*12+$A98&lt;=pagoint!AT$11,0,PMT(Financiamiento!$F$28/12,Financiamiento!$F$32*12,Financiamiento!$F66))</f>
        <v>0</v>
      </c>
      <c r="AU99" s="338">
        <f>-IF(Financiamiento!$F$32*12+$A98&lt;=pagoint!AU$11,0,PMT(Financiamiento!$F$28/12,Financiamiento!$F$32*12,Financiamiento!$F66))</f>
        <v>0</v>
      </c>
      <c r="AV99" s="338">
        <f>-IF(Financiamiento!$F$32*12+$A98&lt;=pagoint!AV$11,0,PMT(Financiamiento!$F$28/12,Financiamiento!$F$32*12,Financiamiento!$F66))</f>
        <v>0</v>
      </c>
      <c r="AW99" s="338">
        <f>-IF(Financiamiento!$F$32*12+$A98&lt;=pagoint!AW$11,0,PMT(Financiamiento!$F$28/12,Financiamiento!$F$32*12,Financiamiento!$F66))</f>
        <v>0</v>
      </c>
      <c r="AX99" s="338">
        <f>-IF(Financiamiento!$F$32*12+$A98&lt;=pagoint!AX$11,0,PMT(Financiamiento!$F$28/12,Financiamiento!$F$32*12,Financiamiento!$F66))</f>
        <v>0</v>
      </c>
      <c r="AY99" s="338">
        <f>-IF(Financiamiento!$F$32*12+$A98&lt;=pagoint!AY$11,0,PMT(Financiamiento!$F$28/12,Financiamiento!$F$32*12,Financiamiento!$F66))</f>
        <v>0</v>
      </c>
      <c r="AZ99" s="338">
        <f>-IF(Financiamiento!$F$32*12+$A98&lt;=pagoint!AZ$11,0,PMT(Financiamiento!$F$28/12,Financiamiento!$F$32*12,Financiamiento!$F66))</f>
        <v>0</v>
      </c>
      <c r="BA99" s="338">
        <f>-IF(Financiamiento!$F$32*12+$A98&lt;=pagoint!BA$11,0,PMT(Financiamiento!$F$28/12,Financiamiento!$F$32*12,Financiamiento!$F66))</f>
        <v>0</v>
      </c>
      <c r="BB99" s="338">
        <f>-IF(Financiamiento!$F$32*12+$A98&lt;=pagoint!BB$11,0,PMT(Financiamiento!$F$28/12,Financiamiento!$F$32*12,Financiamiento!$F66))</f>
        <v>0</v>
      </c>
      <c r="BC99" s="338">
        <f>-IF(Financiamiento!$F$32*12+$A98&lt;=pagoint!BC$11,0,PMT(Financiamiento!$F$28/12,Financiamiento!$F$32*12,Financiamiento!$F66))</f>
        <v>0</v>
      </c>
      <c r="BD99" s="338">
        <f>-IF(Financiamiento!$F$32*12+$A98&lt;=pagoint!BD$11,0,PMT(Financiamiento!$F$28/12,Financiamiento!$F$32*12,Financiamiento!$F66))</f>
        <v>0</v>
      </c>
      <c r="BE99" s="338">
        <f>-IF(Financiamiento!$F$32*12+$A98&lt;=pagoint!BE$11,0,PMT(Financiamiento!$F$28/12,Financiamiento!$F$32*12,Financiamiento!$F66))</f>
        <v>0</v>
      </c>
      <c r="BF99" s="338">
        <f>-IF(Financiamiento!$F$32*12+$A98&lt;=pagoint!BF$11,0,PMT(Financiamiento!$F$28/12,Financiamiento!$F$32*12,Financiamiento!$F66))</f>
        <v>0</v>
      </c>
      <c r="BG99" s="338">
        <f>-IF(Financiamiento!$F$32*12+$A98&lt;=pagoint!BG$11,0,PMT(Financiamiento!$F$28/12,Financiamiento!$F$32*12,Financiamiento!$F66))</f>
        <v>0</v>
      </c>
      <c r="BH99" s="338">
        <f>-IF(Financiamiento!$F$32*12+$A98&lt;=pagoint!BH$11,0,PMT(Financiamiento!$F$28/12,Financiamiento!$F$32*12,Financiamiento!$F66))</f>
        <v>0</v>
      </c>
      <c r="BI99" s="338">
        <f>-IF(Financiamiento!$F$32*12+$A98&lt;=pagoint!BI$11,0,PMT(Financiamiento!$F$28/12,Financiamiento!$F$32*12,Financiamiento!$F66))</f>
        <v>0</v>
      </c>
      <c r="BJ99" s="338">
        <f>-IF(Financiamiento!$F$32*12+$A98&lt;=pagoint!BJ$11,0,PMT(Financiamiento!$F$28/12,Financiamiento!$F$32*12,Financiamiento!$F66))</f>
        <v>0</v>
      </c>
    </row>
    <row r="100" spans="1:62">
      <c r="A100" s="338">
        <v>25</v>
      </c>
      <c r="B100" s="337" t="s">
        <v>180</v>
      </c>
      <c r="AA100" s="338">
        <f>-IF(Financiamiento!$F$32*12+$A99&lt;=pagoint!AA$11,0,PMT(Financiamiento!$F$28/12,Financiamiento!$F$32*12,Financiamiento!$F67))</f>
        <v>0</v>
      </c>
      <c r="AB100" s="338">
        <f>-IF(Financiamiento!$F$32*12+$A99&lt;=pagoint!AB$11,0,PMT(Financiamiento!$F$28/12,Financiamiento!$F$32*12,Financiamiento!$F67))</f>
        <v>0</v>
      </c>
      <c r="AC100" s="338">
        <f>-IF(Financiamiento!$F$32*12+$A99&lt;=pagoint!AC$11,0,PMT(Financiamiento!$F$28/12,Financiamiento!$F$32*12,Financiamiento!$F67))</f>
        <v>0</v>
      </c>
      <c r="AD100" s="338">
        <f>-IF(Financiamiento!$F$32*12+$A99&lt;=pagoint!AD$11,0,PMT(Financiamiento!$F$28/12,Financiamiento!$F$32*12,Financiamiento!$F67))</f>
        <v>0</v>
      </c>
      <c r="AE100" s="338">
        <f>-IF(Financiamiento!$F$32*12+$A99&lt;=pagoint!AE$11,0,PMT(Financiamiento!$F$28/12,Financiamiento!$F$32*12,Financiamiento!$F67))</f>
        <v>0</v>
      </c>
      <c r="AF100" s="338">
        <f>-IF(Financiamiento!$F$32*12+$A99&lt;=pagoint!AF$11,0,PMT(Financiamiento!$F$28/12,Financiamiento!$F$32*12,Financiamiento!$F67))</f>
        <v>0</v>
      </c>
      <c r="AG100" s="338">
        <f>-IF(Financiamiento!$F$32*12+$A99&lt;=pagoint!AG$11,0,PMT(Financiamiento!$F$28/12,Financiamiento!$F$32*12,Financiamiento!$F67))</f>
        <v>0</v>
      </c>
      <c r="AH100" s="338">
        <f>-IF(Financiamiento!$F$32*12+$A99&lt;=pagoint!AH$11,0,PMT(Financiamiento!$F$28/12,Financiamiento!$F$32*12,Financiamiento!$F67))</f>
        <v>0</v>
      </c>
      <c r="AI100" s="338">
        <f>-IF(Financiamiento!$F$32*12+$A99&lt;=pagoint!AI$11,0,PMT(Financiamiento!$F$28/12,Financiamiento!$F$32*12,Financiamiento!$F67))</f>
        <v>0</v>
      </c>
      <c r="AJ100" s="338">
        <f>-IF(Financiamiento!$F$32*12+$A99&lt;=pagoint!AJ$11,0,PMT(Financiamiento!$F$28/12,Financiamiento!$F$32*12,Financiamiento!$F67))</f>
        <v>0</v>
      </c>
      <c r="AK100" s="338">
        <f>-IF(Financiamiento!$F$32*12+$A99&lt;=pagoint!AK$11,0,PMT(Financiamiento!$F$28/12,Financiamiento!$F$32*12,Financiamiento!$F67))</f>
        <v>0</v>
      </c>
      <c r="AL100" s="338">
        <f>-IF(Financiamiento!$F$32*12+$A99&lt;=pagoint!AL$11,0,PMT(Financiamiento!$F$28/12,Financiamiento!$F$32*12,Financiamiento!$F67))</f>
        <v>0</v>
      </c>
      <c r="AM100" s="338">
        <f>-IF(Financiamiento!$F$32*12+$A99&lt;=pagoint!AM$11,0,PMT(Financiamiento!$F$28/12,Financiamiento!$F$32*12,Financiamiento!$F67))</f>
        <v>0</v>
      </c>
      <c r="AN100" s="338">
        <f>-IF(Financiamiento!$F$32*12+$A99&lt;=pagoint!AN$11,0,PMT(Financiamiento!$F$28/12,Financiamiento!$F$32*12,Financiamiento!$F67))</f>
        <v>0</v>
      </c>
      <c r="AO100" s="338">
        <f>-IF(Financiamiento!$F$32*12+$A99&lt;=pagoint!AO$11,0,PMT(Financiamiento!$F$28/12,Financiamiento!$F$32*12,Financiamiento!$F67))</f>
        <v>0</v>
      </c>
      <c r="AP100" s="338">
        <f>-IF(Financiamiento!$F$32*12+$A99&lt;=pagoint!AP$11,0,PMT(Financiamiento!$F$28/12,Financiamiento!$F$32*12,Financiamiento!$F67))</f>
        <v>0</v>
      </c>
      <c r="AQ100" s="338">
        <f>-IF(Financiamiento!$F$32*12+$A99&lt;=pagoint!AQ$11,0,PMT(Financiamiento!$F$28/12,Financiamiento!$F$32*12,Financiamiento!$F67))</f>
        <v>0</v>
      </c>
      <c r="AR100" s="338">
        <f>-IF(Financiamiento!$F$32*12+$A99&lt;=pagoint!AR$11,0,PMT(Financiamiento!$F$28/12,Financiamiento!$F$32*12,Financiamiento!$F67))</f>
        <v>0</v>
      </c>
      <c r="AS100" s="338">
        <f>-IF(Financiamiento!$F$32*12+$A99&lt;=pagoint!AS$11,0,PMT(Financiamiento!$F$28/12,Financiamiento!$F$32*12,Financiamiento!$F67))</f>
        <v>0</v>
      </c>
      <c r="AT100" s="338">
        <f>-IF(Financiamiento!$F$32*12+$A99&lt;=pagoint!AT$11,0,PMT(Financiamiento!$F$28/12,Financiamiento!$F$32*12,Financiamiento!$F67))</f>
        <v>0</v>
      </c>
      <c r="AU100" s="338">
        <f>-IF(Financiamiento!$F$32*12+$A99&lt;=pagoint!AU$11,0,PMT(Financiamiento!$F$28/12,Financiamiento!$F$32*12,Financiamiento!$F67))</f>
        <v>0</v>
      </c>
      <c r="AV100" s="338">
        <f>-IF(Financiamiento!$F$32*12+$A99&lt;=pagoint!AV$11,0,PMT(Financiamiento!$F$28/12,Financiamiento!$F$32*12,Financiamiento!$F67))</f>
        <v>0</v>
      </c>
      <c r="AW100" s="338">
        <f>-IF(Financiamiento!$F$32*12+$A99&lt;=pagoint!AW$11,0,PMT(Financiamiento!$F$28/12,Financiamiento!$F$32*12,Financiamiento!$F67))</f>
        <v>0</v>
      </c>
      <c r="AX100" s="338">
        <f>-IF(Financiamiento!$F$32*12+$A99&lt;=pagoint!AX$11,0,PMT(Financiamiento!$F$28/12,Financiamiento!$F$32*12,Financiamiento!$F67))</f>
        <v>0</v>
      </c>
      <c r="AY100" s="338">
        <f>-IF(Financiamiento!$F$32*12+$A99&lt;=pagoint!AY$11,0,PMT(Financiamiento!$F$28/12,Financiamiento!$F$32*12,Financiamiento!$F67))</f>
        <v>0</v>
      </c>
      <c r="AZ100" s="338">
        <f>-IF(Financiamiento!$F$32*12+$A99&lt;=pagoint!AZ$11,0,PMT(Financiamiento!$F$28/12,Financiamiento!$F$32*12,Financiamiento!$F67))</f>
        <v>0</v>
      </c>
      <c r="BA100" s="338">
        <f>-IF(Financiamiento!$F$32*12+$A99&lt;=pagoint!BA$11,0,PMT(Financiamiento!$F$28/12,Financiamiento!$F$32*12,Financiamiento!$F67))</f>
        <v>0</v>
      </c>
      <c r="BB100" s="338">
        <f>-IF(Financiamiento!$F$32*12+$A99&lt;=pagoint!BB$11,0,PMT(Financiamiento!$F$28/12,Financiamiento!$F$32*12,Financiamiento!$F67))</f>
        <v>0</v>
      </c>
      <c r="BC100" s="338">
        <f>-IF(Financiamiento!$F$32*12+$A99&lt;=pagoint!BC$11,0,PMT(Financiamiento!$F$28/12,Financiamiento!$F$32*12,Financiamiento!$F67))</f>
        <v>0</v>
      </c>
      <c r="BD100" s="338">
        <f>-IF(Financiamiento!$F$32*12+$A99&lt;=pagoint!BD$11,0,PMT(Financiamiento!$F$28/12,Financiamiento!$F$32*12,Financiamiento!$F67))</f>
        <v>0</v>
      </c>
      <c r="BE100" s="338">
        <f>-IF(Financiamiento!$F$32*12+$A99&lt;=pagoint!BE$11,0,PMT(Financiamiento!$F$28/12,Financiamiento!$F$32*12,Financiamiento!$F67))</f>
        <v>0</v>
      </c>
      <c r="BF100" s="338">
        <f>-IF(Financiamiento!$F$32*12+$A99&lt;=pagoint!BF$11,0,PMT(Financiamiento!$F$28/12,Financiamiento!$F$32*12,Financiamiento!$F67))</f>
        <v>0</v>
      </c>
      <c r="BG100" s="338">
        <f>-IF(Financiamiento!$F$32*12+$A99&lt;=pagoint!BG$11,0,PMT(Financiamiento!$F$28/12,Financiamiento!$F$32*12,Financiamiento!$F67))</f>
        <v>0</v>
      </c>
      <c r="BH100" s="338">
        <f>-IF(Financiamiento!$F$32*12+$A99&lt;=pagoint!BH$11,0,PMT(Financiamiento!$F$28/12,Financiamiento!$F$32*12,Financiamiento!$F67))</f>
        <v>0</v>
      </c>
      <c r="BI100" s="338">
        <f>-IF(Financiamiento!$F$32*12+$A99&lt;=pagoint!BI$11,0,PMT(Financiamiento!$F$28/12,Financiamiento!$F$32*12,Financiamiento!$F67))</f>
        <v>0</v>
      </c>
      <c r="BJ100" s="338">
        <f>-IF(Financiamiento!$F$32*12+$A99&lt;=pagoint!BJ$11,0,PMT(Financiamiento!$F$28/12,Financiamiento!$F$32*12,Financiamiento!$F67))</f>
        <v>0</v>
      </c>
    </row>
    <row r="101" spans="1:62">
      <c r="A101" s="338">
        <v>26</v>
      </c>
      <c r="B101" s="337" t="s">
        <v>181</v>
      </c>
      <c r="AB101" s="338">
        <f>-IF(Financiamiento!$F$32*12+$A100&lt;=pagoint!AB$11,0,PMT(Financiamiento!$F$28/12,Financiamiento!$F$32*12,Financiamiento!$F68))</f>
        <v>0</v>
      </c>
      <c r="AC101" s="338">
        <f>-IF(Financiamiento!$F$32*12+$A100&lt;=pagoint!AC$11,0,PMT(Financiamiento!$F$28/12,Financiamiento!$F$32*12,Financiamiento!$F68))</f>
        <v>0</v>
      </c>
      <c r="AD101" s="338">
        <f>-IF(Financiamiento!$F$32*12+$A100&lt;=pagoint!AD$11,0,PMT(Financiamiento!$F$28/12,Financiamiento!$F$32*12,Financiamiento!$F68))</f>
        <v>0</v>
      </c>
      <c r="AE101" s="338">
        <f>-IF(Financiamiento!$F$32*12+$A100&lt;=pagoint!AE$11,0,PMT(Financiamiento!$F$28/12,Financiamiento!$F$32*12,Financiamiento!$F68))</f>
        <v>0</v>
      </c>
      <c r="AF101" s="338">
        <f>-IF(Financiamiento!$F$32*12+$A100&lt;=pagoint!AF$11,0,PMT(Financiamiento!$F$28/12,Financiamiento!$F$32*12,Financiamiento!$F68))</f>
        <v>0</v>
      </c>
      <c r="AG101" s="338">
        <f>-IF(Financiamiento!$F$32*12+$A100&lt;=pagoint!AG$11,0,PMT(Financiamiento!$F$28/12,Financiamiento!$F$32*12,Financiamiento!$F68))</f>
        <v>0</v>
      </c>
      <c r="AH101" s="338">
        <f>-IF(Financiamiento!$F$32*12+$A100&lt;=pagoint!AH$11,0,PMT(Financiamiento!$F$28/12,Financiamiento!$F$32*12,Financiamiento!$F68))</f>
        <v>0</v>
      </c>
      <c r="AI101" s="338">
        <f>-IF(Financiamiento!$F$32*12+$A100&lt;=pagoint!AI$11,0,PMT(Financiamiento!$F$28/12,Financiamiento!$F$32*12,Financiamiento!$F68))</f>
        <v>0</v>
      </c>
      <c r="AJ101" s="338">
        <f>-IF(Financiamiento!$F$32*12+$A100&lt;=pagoint!AJ$11,0,PMT(Financiamiento!$F$28/12,Financiamiento!$F$32*12,Financiamiento!$F68))</f>
        <v>0</v>
      </c>
      <c r="AK101" s="338">
        <f>-IF(Financiamiento!$F$32*12+$A100&lt;=pagoint!AK$11,0,PMT(Financiamiento!$F$28/12,Financiamiento!$F$32*12,Financiamiento!$F68))</f>
        <v>0</v>
      </c>
      <c r="AL101" s="338">
        <f>-IF(Financiamiento!$F$32*12+$A100&lt;=pagoint!AL$11,0,PMT(Financiamiento!$F$28/12,Financiamiento!$F$32*12,Financiamiento!$F68))</f>
        <v>0</v>
      </c>
      <c r="AM101" s="338">
        <f>-IF(Financiamiento!$F$32*12+$A100&lt;=pagoint!AM$11,0,PMT(Financiamiento!$F$28/12,Financiamiento!$F$32*12,Financiamiento!$F68))</f>
        <v>0</v>
      </c>
      <c r="AN101" s="338">
        <f>-IF(Financiamiento!$F$32*12+$A100&lt;=pagoint!AN$11,0,PMT(Financiamiento!$F$28/12,Financiamiento!$F$32*12,Financiamiento!$F68))</f>
        <v>0</v>
      </c>
      <c r="AO101" s="338">
        <f>-IF(Financiamiento!$F$32*12+$A100&lt;=pagoint!AO$11,0,PMT(Financiamiento!$F$28/12,Financiamiento!$F$32*12,Financiamiento!$F68))</f>
        <v>0</v>
      </c>
      <c r="AP101" s="338">
        <f>-IF(Financiamiento!$F$32*12+$A100&lt;=pagoint!AP$11,0,PMT(Financiamiento!$F$28/12,Financiamiento!$F$32*12,Financiamiento!$F68))</f>
        <v>0</v>
      </c>
      <c r="AQ101" s="338">
        <f>-IF(Financiamiento!$F$32*12+$A100&lt;=pagoint!AQ$11,0,PMT(Financiamiento!$F$28/12,Financiamiento!$F$32*12,Financiamiento!$F68))</f>
        <v>0</v>
      </c>
      <c r="AR101" s="338">
        <f>-IF(Financiamiento!$F$32*12+$A100&lt;=pagoint!AR$11,0,PMT(Financiamiento!$F$28/12,Financiamiento!$F$32*12,Financiamiento!$F68))</f>
        <v>0</v>
      </c>
      <c r="AS101" s="338">
        <f>-IF(Financiamiento!$F$32*12+$A100&lt;=pagoint!AS$11,0,PMT(Financiamiento!$F$28/12,Financiamiento!$F$32*12,Financiamiento!$F68))</f>
        <v>0</v>
      </c>
      <c r="AT101" s="338">
        <f>-IF(Financiamiento!$F$32*12+$A100&lt;=pagoint!AT$11,0,PMT(Financiamiento!$F$28/12,Financiamiento!$F$32*12,Financiamiento!$F68))</f>
        <v>0</v>
      </c>
      <c r="AU101" s="338">
        <f>-IF(Financiamiento!$F$32*12+$A100&lt;=pagoint!AU$11,0,PMT(Financiamiento!$F$28/12,Financiamiento!$F$32*12,Financiamiento!$F68))</f>
        <v>0</v>
      </c>
      <c r="AV101" s="338">
        <f>-IF(Financiamiento!$F$32*12+$A100&lt;=pagoint!AV$11,0,PMT(Financiamiento!$F$28/12,Financiamiento!$F$32*12,Financiamiento!$F68))</f>
        <v>0</v>
      </c>
      <c r="AW101" s="338">
        <f>-IF(Financiamiento!$F$32*12+$A100&lt;=pagoint!AW$11,0,PMT(Financiamiento!$F$28/12,Financiamiento!$F$32*12,Financiamiento!$F68))</f>
        <v>0</v>
      </c>
      <c r="AX101" s="338">
        <f>-IF(Financiamiento!$F$32*12+$A100&lt;=pagoint!AX$11,0,PMT(Financiamiento!$F$28/12,Financiamiento!$F$32*12,Financiamiento!$F68))</f>
        <v>0</v>
      </c>
      <c r="AY101" s="338">
        <f>-IF(Financiamiento!$F$32*12+$A100&lt;=pagoint!AY$11,0,PMT(Financiamiento!$F$28/12,Financiamiento!$F$32*12,Financiamiento!$F68))</f>
        <v>0</v>
      </c>
      <c r="AZ101" s="338">
        <f>-IF(Financiamiento!$F$32*12+$A100&lt;=pagoint!AZ$11,0,PMT(Financiamiento!$F$28/12,Financiamiento!$F$32*12,Financiamiento!$F68))</f>
        <v>0</v>
      </c>
      <c r="BA101" s="338">
        <f>-IF(Financiamiento!$F$32*12+$A100&lt;=pagoint!BA$11,0,PMT(Financiamiento!$F$28/12,Financiamiento!$F$32*12,Financiamiento!$F68))</f>
        <v>0</v>
      </c>
      <c r="BB101" s="338">
        <f>-IF(Financiamiento!$F$32*12+$A100&lt;=pagoint!BB$11,0,PMT(Financiamiento!$F$28/12,Financiamiento!$F$32*12,Financiamiento!$F68))</f>
        <v>0</v>
      </c>
      <c r="BC101" s="338">
        <f>-IF(Financiamiento!$F$32*12+$A100&lt;=pagoint!BC$11,0,PMT(Financiamiento!$F$28/12,Financiamiento!$F$32*12,Financiamiento!$F68))</f>
        <v>0</v>
      </c>
      <c r="BD101" s="338">
        <f>-IF(Financiamiento!$F$32*12+$A100&lt;=pagoint!BD$11,0,PMT(Financiamiento!$F$28/12,Financiamiento!$F$32*12,Financiamiento!$F68))</f>
        <v>0</v>
      </c>
      <c r="BE101" s="338">
        <f>-IF(Financiamiento!$F$32*12+$A100&lt;=pagoint!BE$11,0,PMT(Financiamiento!$F$28/12,Financiamiento!$F$32*12,Financiamiento!$F68))</f>
        <v>0</v>
      </c>
      <c r="BF101" s="338">
        <f>-IF(Financiamiento!$F$32*12+$A100&lt;=pagoint!BF$11,0,PMT(Financiamiento!$F$28/12,Financiamiento!$F$32*12,Financiamiento!$F68))</f>
        <v>0</v>
      </c>
      <c r="BG101" s="338">
        <f>-IF(Financiamiento!$F$32*12+$A100&lt;=pagoint!BG$11,0,PMT(Financiamiento!$F$28/12,Financiamiento!$F$32*12,Financiamiento!$F68))</f>
        <v>0</v>
      </c>
      <c r="BH101" s="338">
        <f>-IF(Financiamiento!$F$32*12+$A100&lt;=pagoint!BH$11,0,PMT(Financiamiento!$F$28/12,Financiamiento!$F$32*12,Financiamiento!$F68))</f>
        <v>0</v>
      </c>
      <c r="BI101" s="338">
        <f>-IF(Financiamiento!$F$32*12+$A100&lt;=pagoint!BI$11,0,PMT(Financiamiento!$F$28/12,Financiamiento!$F$32*12,Financiamiento!$F68))</f>
        <v>0</v>
      </c>
      <c r="BJ101" s="338">
        <f>-IF(Financiamiento!$F$32*12+$A100&lt;=pagoint!BJ$11,0,PMT(Financiamiento!$F$28/12,Financiamiento!$F$32*12,Financiamiento!$F68))</f>
        <v>0</v>
      </c>
    </row>
    <row r="102" spans="1:62">
      <c r="A102" s="338">
        <v>27</v>
      </c>
      <c r="B102" s="337" t="s">
        <v>182</v>
      </c>
      <c r="AC102" s="338">
        <f>-IF(Financiamiento!$F$32*12+$A101&lt;=pagoint!AC$11,0,PMT(Financiamiento!$F$28/12,Financiamiento!$F$32*12,Financiamiento!$F69))</f>
        <v>0</v>
      </c>
      <c r="AD102" s="338">
        <f>-IF(Financiamiento!$F$32*12+$A101&lt;=pagoint!AD$11,0,PMT(Financiamiento!$F$28/12,Financiamiento!$F$32*12,Financiamiento!$F69))</f>
        <v>0</v>
      </c>
      <c r="AE102" s="338">
        <f>-IF(Financiamiento!$F$32*12+$A101&lt;=pagoint!AE$11,0,PMT(Financiamiento!$F$28/12,Financiamiento!$F$32*12,Financiamiento!$F69))</f>
        <v>0</v>
      </c>
      <c r="AF102" s="338">
        <f>-IF(Financiamiento!$F$32*12+$A101&lt;=pagoint!AF$11,0,PMT(Financiamiento!$F$28/12,Financiamiento!$F$32*12,Financiamiento!$F69))</f>
        <v>0</v>
      </c>
      <c r="AG102" s="338">
        <f>-IF(Financiamiento!$F$32*12+$A101&lt;=pagoint!AG$11,0,PMT(Financiamiento!$F$28/12,Financiamiento!$F$32*12,Financiamiento!$F69))</f>
        <v>0</v>
      </c>
      <c r="AH102" s="338">
        <f>-IF(Financiamiento!$F$32*12+$A101&lt;=pagoint!AH$11,0,PMT(Financiamiento!$F$28/12,Financiamiento!$F$32*12,Financiamiento!$F69))</f>
        <v>0</v>
      </c>
      <c r="AI102" s="338">
        <f>-IF(Financiamiento!$F$32*12+$A101&lt;=pagoint!AI$11,0,PMT(Financiamiento!$F$28/12,Financiamiento!$F$32*12,Financiamiento!$F69))</f>
        <v>0</v>
      </c>
      <c r="AJ102" s="338">
        <f>-IF(Financiamiento!$F$32*12+$A101&lt;=pagoint!AJ$11,0,PMT(Financiamiento!$F$28/12,Financiamiento!$F$32*12,Financiamiento!$F69))</f>
        <v>0</v>
      </c>
      <c r="AK102" s="338">
        <f>-IF(Financiamiento!$F$32*12+$A101&lt;=pagoint!AK$11,0,PMT(Financiamiento!$F$28/12,Financiamiento!$F$32*12,Financiamiento!$F69))</f>
        <v>0</v>
      </c>
      <c r="AL102" s="338">
        <f>-IF(Financiamiento!$F$32*12+$A101&lt;=pagoint!AL$11,0,PMT(Financiamiento!$F$28/12,Financiamiento!$F$32*12,Financiamiento!$F69))</f>
        <v>0</v>
      </c>
      <c r="AM102" s="338">
        <f>-IF(Financiamiento!$F$32*12+$A101&lt;=pagoint!AM$11,0,PMT(Financiamiento!$F$28/12,Financiamiento!$F$32*12,Financiamiento!$F69))</f>
        <v>0</v>
      </c>
      <c r="AN102" s="338">
        <f>-IF(Financiamiento!$F$32*12+$A101&lt;=pagoint!AN$11,0,PMT(Financiamiento!$F$28/12,Financiamiento!$F$32*12,Financiamiento!$F69))</f>
        <v>0</v>
      </c>
      <c r="AO102" s="338">
        <f>-IF(Financiamiento!$F$32*12+$A101&lt;=pagoint!AO$11,0,PMT(Financiamiento!$F$28/12,Financiamiento!$F$32*12,Financiamiento!$F69))</f>
        <v>0</v>
      </c>
      <c r="AP102" s="338">
        <f>-IF(Financiamiento!$F$32*12+$A101&lt;=pagoint!AP$11,0,PMT(Financiamiento!$F$28/12,Financiamiento!$F$32*12,Financiamiento!$F69))</f>
        <v>0</v>
      </c>
      <c r="AQ102" s="338">
        <f>-IF(Financiamiento!$F$32*12+$A101&lt;=pagoint!AQ$11,0,PMT(Financiamiento!$F$28/12,Financiamiento!$F$32*12,Financiamiento!$F69))</f>
        <v>0</v>
      </c>
      <c r="AR102" s="338">
        <f>-IF(Financiamiento!$F$32*12+$A101&lt;=pagoint!AR$11,0,PMT(Financiamiento!$F$28/12,Financiamiento!$F$32*12,Financiamiento!$F69))</f>
        <v>0</v>
      </c>
      <c r="AS102" s="338">
        <f>-IF(Financiamiento!$F$32*12+$A101&lt;=pagoint!AS$11,0,PMT(Financiamiento!$F$28/12,Financiamiento!$F$32*12,Financiamiento!$F69))</f>
        <v>0</v>
      </c>
      <c r="AT102" s="338">
        <f>-IF(Financiamiento!$F$32*12+$A101&lt;=pagoint!AT$11,0,PMT(Financiamiento!$F$28/12,Financiamiento!$F$32*12,Financiamiento!$F69))</f>
        <v>0</v>
      </c>
      <c r="AU102" s="338">
        <f>-IF(Financiamiento!$F$32*12+$A101&lt;=pagoint!AU$11,0,PMT(Financiamiento!$F$28/12,Financiamiento!$F$32*12,Financiamiento!$F69))</f>
        <v>0</v>
      </c>
      <c r="AV102" s="338">
        <f>-IF(Financiamiento!$F$32*12+$A101&lt;=pagoint!AV$11,0,PMT(Financiamiento!$F$28/12,Financiamiento!$F$32*12,Financiamiento!$F69))</f>
        <v>0</v>
      </c>
      <c r="AW102" s="338">
        <f>-IF(Financiamiento!$F$32*12+$A101&lt;=pagoint!AW$11,0,PMT(Financiamiento!$F$28/12,Financiamiento!$F$32*12,Financiamiento!$F69))</f>
        <v>0</v>
      </c>
      <c r="AX102" s="338">
        <f>-IF(Financiamiento!$F$32*12+$A101&lt;=pagoint!AX$11,0,PMT(Financiamiento!$F$28/12,Financiamiento!$F$32*12,Financiamiento!$F69))</f>
        <v>0</v>
      </c>
      <c r="AY102" s="338">
        <f>-IF(Financiamiento!$F$32*12+$A101&lt;=pagoint!AY$11,0,PMT(Financiamiento!$F$28/12,Financiamiento!$F$32*12,Financiamiento!$F69))</f>
        <v>0</v>
      </c>
      <c r="AZ102" s="338">
        <f>-IF(Financiamiento!$F$32*12+$A101&lt;=pagoint!AZ$11,0,PMT(Financiamiento!$F$28/12,Financiamiento!$F$32*12,Financiamiento!$F69))</f>
        <v>0</v>
      </c>
      <c r="BA102" s="338">
        <f>-IF(Financiamiento!$F$32*12+$A101&lt;=pagoint!BA$11,0,PMT(Financiamiento!$F$28/12,Financiamiento!$F$32*12,Financiamiento!$F69))</f>
        <v>0</v>
      </c>
      <c r="BB102" s="338">
        <f>-IF(Financiamiento!$F$32*12+$A101&lt;=pagoint!BB$11,0,PMT(Financiamiento!$F$28/12,Financiamiento!$F$32*12,Financiamiento!$F69))</f>
        <v>0</v>
      </c>
      <c r="BC102" s="338">
        <f>-IF(Financiamiento!$F$32*12+$A101&lt;=pagoint!BC$11,0,PMT(Financiamiento!$F$28/12,Financiamiento!$F$32*12,Financiamiento!$F69))</f>
        <v>0</v>
      </c>
      <c r="BD102" s="338">
        <f>-IF(Financiamiento!$F$32*12+$A101&lt;=pagoint!BD$11,0,PMT(Financiamiento!$F$28/12,Financiamiento!$F$32*12,Financiamiento!$F69))</f>
        <v>0</v>
      </c>
      <c r="BE102" s="338">
        <f>-IF(Financiamiento!$F$32*12+$A101&lt;=pagoint!BE$11,0,PMT(Financiamiento!$F$28/12,Financiamiento!$F$32*12,Financiamiento!$F69))</f>
        <v>0</v>
      </c>
      <c r="BF102" s="338">
        <f>-IF(Financiamiento!$F$32*12+$A101&lt;=pagoint!BF$11,0,PMT(Financiamiento!$F$28/12,Financiamiento!$F$32*12,Financiamiento!$F69))</f>
        <v>0</v>
      </c>
      <c r="BG102" s="338">
        <f>-IF(Financiamiento!$F$32*12+$A101&lt;=pagoint!BG$11,0,PMT(Financiamiento!$F$28/12,Financiamiento!$F$32*12,Financiamiento!$F69))</f>
        <v>0</v>
      </c>
      <c r="BH102" s="338">
        <f>-IF(Financiamiento!$F$32*12+$A101&lt;=pagoint!BH$11,0,PMT(Financiamiento!$F$28/12,Financiamiento!$F$32*12,Financiamiento!$F69))</f>
        <v>0</v>
      </c>
      <c r="BI102" s="338">
        <f>-IF(Financiamiento!$F$32*12+$A101&lt;=pagoint!BI$11,0,PMT(Financiamiento!$F$28/12,Financiamiento!$F$32*12,Financiamiento!$F69))</f>
        <v>0</v>
      </c>
      <c r="BJ102" s="338">
        <f>-IF(Financiamiento!$F$32*12+$A101&lt;=pagoint!BJ$11,0,PMT(Financiamiento!$F$28/12,Financiamiento!$F$32*12,Financiamiento!$F69))</f>
        <v>0</v>
      </c>
    </row>
    <row r="103" spans="1:62">
      <c r="A103" s="338">
        <v>28</v>
      </c>
      <c r="B103" s="337" t="s">
        <v>183</v>
      </c>
      <c r="AD103" s="338">
        <f>-IF(Financiamiento!$F$32*12+$A102&lt;=pagoint!AD$11,0,PMT(Financiamiento!$F$28/12,Financiamiento!$F$32*12,Financiamiento!$F70))</f>
        <v>0</v>
      </c>
      <c r="AE103" s="338">
        <f>-IF(Financiamiento!$F$32*12+$A102&lt;=pagoint!AE$11,0,PMT(Financiamiento!$F$28/12,Financiamiento!$F$32*12,Financiamiento!$F70))</f>
        <v>0</v>
      </c>
      <c r="AF103" s="338">
        <f>-IF(Financiamiento!$F$32*12+$A102&lt;=pagoint!AF$11,0,PMT(Financiamiento!$F$28/12,Financiamiento!$F$32*12,Financiamiento!$F70))</f>
        <v>0</v>
      </c>
      <c r="AG103" s="338">
        <f>-IF(Financiamiento!$F$32*12+$A102&lt;=pagoint!AG$11,0,PMT(Financiamiento!$F$28/12,Financiamiento!$F$32*12,Financiamiento!$F70))</f>
        <v>0</v>
      </c>
      <c r="AH103" s="338">
        <f>-IF(Financiamiento!$F$32*12+$A102&lt;=pagoint!AH$11,0,PMT(Financiamiento!$F$28/12,Financiamiento!$F$32*12,Financiamiento!$F70))</f>
        <v>0</v>
      </c>
      <c r="AI103" s="338">
        <f>-IF(Financiamiento!$F$32*12+$A102&lt;=pagoint!AI$11,0,PMT(Financiamiento!$F$28/12,Financiamiento!$F$32*12,Financiamiento!$F70))</f>
        <v>0</v>
      </c>
      <c r="AJ103" s="338">
        <f>-IF(Financiamiento!$F$32*12+$A102&lt;=pagoint!AJ$11,0,PMT(Financiamiento!$F$28/12,Financiamiento!$F$32*12,Financiamiento!$F70))</f>
        <v>0</v>
      </c>
      <c r="AK103" s="338">
        <f>-IF(Financiamiento!$F$32*12+$A102&lt;=pagoint!AK$11,0,PMT(Financiamiento!$F$28/12,Financiamiento!$F$32*12,Financiamiento!$F70))</f>
        <v>0</v>
      </c>
      <c r="AL103" s="338">
        <f>-IF(Financiamiento!$F$32*12+$A102&lt;=pagoint!AL$11,0,PMT(Financiamiento!$F$28/12,Financiamiento!$F$32*12,Financiamiento!$F70))</f>
        <v>0</v>
      </c>
      <c r="AM103" s="338">
        <f>-IF(Financiamiento!$F$32*12+$A102&lt;=pagoint!AM$11,0,PMT(Financiamiento!$F$28/12,Financiamiento!$F$32*12,Financiamiento!$F70))</f>
        <v>0</v>
      </c>
      <c r="AN103" s="338">
        <f>-IF(Financiamiento!$F$32*12+$A102&lt;=pagoint!AN$11,0,PMT(Financiamiento!$F$28/12,Financiamiento!$F$32*12,Financiamiento!$F70))</f>
        <v>0</v>
      </c>
      <c r="AO103" s="338">
        <f>-IF(Financiamiento!$F$32*12+$A102&lt;=pagoint!AO$11,0,PMT(Financiamiento!$F$28/12,Financiamiento!$F$32*12,Financiamiento!$F70))</f>
        <v>0</v>
      </c>
      <c r="AP103" s="338">
        <f>-IF(Financiamiento!$F$32*12+$A102&lt;=pagoint!AP$11,0,PMT(Financiamiento!$F$28/12,Financiamiento!$F$32*12,Financiamiento!$F70))</f>
        <v>0</v>
      </c>
      <c r="AQ103" s="338">
        <f>-IF(Financiamiento!$F$32*12+$A102&lt;=pagoint!AQ$11,0,PMT(Financiamiento!$F$28/12,Financiamiento!$F$32*12,Financiamiento!$F70))</f>
        <v>0</v>
      </c>
      <c r="AR103" s="338">
        <f>-IF(Financiamiento!$F$32*12+$A102&lt;=pagoint!AR$11,0,PMT(Financiamiento!$F$28/12,Financiamiento!$F$32*12,Financiamiento!$F70))</f>
        <v>0</v>
      </c>
      <c r="AS103" s="338">
        <f>-IF(Financiamiento!$F$32*12+$A102&lt;=pagoint!AS$11,0,PMT(Financiamiento!$F$28/12,Financiamiento!$F$32*12,Financiamiento!$F70))</f>
        <v>0</v>
      </c>
      <c r="AT103" s="338">
        <f>-IF(Financiamiento!$F$32*12+$A102&lt;=pagoint!AT$11,0,PMT(Financiamiento!$F$28/12,Financiamiento!$F$32*12,Financiamiento!$F70))</f>
        <v>0</v>
      </c>
      <c r="AU103" s="338">
        <f>-IF(Financiamiento!$F$32*12+$A102&lt;=pagoint!AU$11,0,PMT(Financiamiento!$F$28/12,Financiamiento!$F$32*12,Financiamiento!$F70))</f>
        <v>0</v>
      </c>
      <c r="AV103" s="338">
        <f>-IF(Financiamiento!$F$32*12+$A102&lt;=pagoint!AV$11,0,PMT(Financiamiento!$F$28/12,Financiamiento!$F$32*12,Financiamiento!$F70))</f>
        <v>0</v>
      </c>
      <c r="AW103" s="338">
        <f>-IF(Financiamiento!$F$32*12+$A102&lt;=pagoint!AW$11,0,PMT(Financiamiento!$F$28/12,Financiamiento!$F$32*12,Financiamiento!$F70))</f>
        <v>0</v>
      </c>
      <c r="AX103" s="338">
        <f>-IF(Financiamiento!$F$32*12+$A102&lt;=pagoint!AX$11,0,PMT(Financiamiento!$F$28/12,Financiamiento!$F$32*12,Financiamiento!$F70))</f>
        <v>0</v>
      </c>
      <c r="AY103" s="338">
        <f>-IF(Financiamiento!$F$32*12+$A102&lt;=pagoint!AY$11,0,PMT(Financiamiento!$F$28/12,Financiamiento!$F$32*12,Financiamiento!$F70))</f>
        <v>0</v>
      </c>
      <c r="AZ103" s="338">
        <f>-IF(Financiamiento!$F$32*12+$A102&lt;=pagoint!AZ$11,0,PMT(Financiamiento!$F$28/12,Financiamiento!$F$32*12,Financiamiento!$F70))</f>
        <v>0</v>
      </c>
      <c r="BA103" s="338">
        <f>-IF(Financiamiento!$F$32*12+$A102&lt;=pagoint!BA$11,0,PMT(Financiamiento!$F$28/12,Financiamiento!$F$32*12,Financiamiento!$F70))</f>
        <v>0</v>
      </c>
      <c r="BB103" s="338">
        <f>-IF(Financiamiento!$F$32*12+$A102&lt;=pagoint!BB$11,0,PMT(Financiamiento!$F$28/12,Financiamiento!$F$32*12,Financiamiento!$F70))</f>
        <v>0</v>
      </c>
      <c r="BC103" s="338">
        <f>-IF(Financiamiento!$F$32*12+$A102&lt;=pagoint!BC$11,0,PMT(Financiamiento!$F$28/12,Financiamiento!$F$32*12,Financiamiento!$F70))</f>
        <v>0</v>
      </c>
      <c r="BD103" s="338">
        <f>-IF(Financiamiento!$F$32*12+$A102&lt;=pagoint!BD$11,0,PMT(Financiamiento!$F$28/12,Financiamiento!$F$32*12,Financiamiento!$F70))</f>
        <v>0</v>
      </c>
      <c r="BE103" s="338">
        <f>-IF(Financiamiento!$F$32*12+$A102&lt;=pagoint!BE$11,0,PMT(Financiamiento!$F$28/12,Financiamiento!$F$32*12,Financiamiento!$F70))</f>
        <v>0</v>
      </c>
      <c r="BF103" s="338">
        <f>-IF(Financiamiento!$F$32*12+$A102&lt;=pagoint!BF$11,0,PMT(Financiamiento!$F$28/12,Financiamiento!$F$32*12,Financiamiento!$F70))</f>
        <v>0</v>
      </c>
      <c r="BG103" s="338">
        <f>-IF(Financiamiento!$F$32*12+$A102&lt;=pagoint!BG$11,0,PMT(Financiamiento!$F$28/12,Financiamiento!$F$32*12,Financiamiento!$F70))</f>
        <v>0</v>
      </c>
      <c r="BH103" s="338">
        <f>-IF(Financiamiento!$F$32*12+$A102&lt;=pagoint!BH$11,0,PMT(Financiamiento!$F$28/12,Financiamiento!$F$32*12,Financiamiento!$F70))</f>
        <v>0</v>
      </c>
      <c r="BI103" s="338">
        <f>-IF(Financiamiento!$F$32*12+$A102&lt;=pagoint!BI$11,0,PMT(Financiamiento!$F$28/12,Financiamiento!$F$32*12,Financiamiento!$F70))</f>
        <v>0</v>
      </c>
      <c r="BJ103" s="338">
        <f>-IF(Financiamiento!$F$32*12+$A102&lt;=pagoint!BJ$11,0,PMT(Financiamiento!$F$28/12,Financiamiento!$F$32*12,Financiamiento!$F70))</f>
        <v>0</v>
      </c>
    </row>
    <row r="104" spans="1:62">
      <c r="A104" s="338">
        <v>29</v>
      </c>
      <c r="B104" s="337" t="s">
        <v>184</v>
      </c>
      <c r="AE104" s="338">
        <f>-IF(Financiamiento!$F$32*12+$A103&lt;=pagoint!AE$11,0,PMT(Financiamiento!$F$28/12,Financiamiento!$F$32*12,Financiamiento!$F71))</f>
        <v>0</v>
      </c>
      <c r="AF104" s="338">
        <f>-IF(Financiamiento!$F$32*12+$A103&lt;=pagoint!AF$11,0,PMT(Financiamiento!$F$28/12,Financiamiento!$F$32*12,Financiamiento!$F71))</f>
        <v>0</v>
      </c>
      <c r="AG104" s="338">
        <f>-IF(Financiamiento!$F$32*12+$A103&lt;=pagoint!AG$11,0,PMT(Financiamiento!$F$28/12,Financiamiento!$F$32*12,Financiamiento!$F71))</f>
        <v>0</v>
      </c>
      <c r="AH104" s="338">
        <f>-IF(Financiamiento!$F$32*12+$A103&lt;=pagoint!AH$11,0,PMT(Financiamiento!$F$28/12,Financiamiento!$F$32*12,Financiamiento!$F71))</f>
        <v>0</v>
      </c>
      <c r="AI104" s="338">
        <f>-IF(Financiamiento!$F$32*12+$A103&lt;=pagoint!AI$11,0,PMT(Financiamiento!$F$28/12,Financiamiento!$F$32*12,Financiamiento!$F71))</f>
        <v>0</v>
      </c>
      <c r="AJ104" s="338">
        <f>-IF(Financiamiento!$F$32*12+$A103&lt;=pagoint!AJ$11,0,PMT(Financiamiento!$F$28/12,Financiamiento!$F$32*12,Financiamiento!$F71))</f>
        <v>0</v>
      </c>
      <c r="AK104" s="338">
        <f>-IF(Financiamiento!$F$32*12+$A103&lt;=pagoint!AK$11,0,PMT(Financiamiento!$F$28/12,Financiamiento!$F$32*12,Financiamiento!$F71))</f>
        <v>0</v>
      </c>
      <c r="AL104" s="338">
        <f>-IF(Financiamiento!$F$32*12+$A103&lt;=pagoint!AL$11,0,PMT(Financiamiento!$F$28/12,Financiamiento!$F$32*12,Financiamiento!$F71))</f>
        <v>0</v>
      </c>
      <c r="AM104" s="338">
        <f>-IF(Financiamiento!$F$32*12+$A103&lt;=pagoint!AM$11,0,PMT(Financiamiento!$F$28/12,Financiamiento!$F$32*12,Financiamiento!$F71))</f>
        <v>0</v>
      </c>
      <c r="AN104" s="338">
        <f>-IF(Financiamiento!$F$32*12+$A103&lt;=pagoint!AN$11,0,PMT(Financiamiento!$F$28/12,Financiamiento!$F$32*12,Financiamiento!$F71))</f>
        <v>0</v>
      </c>
      <c r="AO104" s="338">
        <f>-IF(Financiamiento!$F$32*12+$A103&lt;=pagoint!AO$11,0,PMT(Financiamiento!$F$28/12,Financiamiento!$F$32*12,Financiamiento!$F71))</f>
        <v>0</v>
      </c>
      <c r="AP104" s="338">
        <f>-IF(Financiamiento!$F$32*12+$A103&lt;=pagoint!AP$11,0,PMT(Financiamiento!$F$28/12,Financiamiento!$F$32*12,Financiamiento!$F71))</f>
        <v>0</v>
      </c>
      <c r="AQ104" s="338">
        <f>-IF(Financiamiento!$F$32*12+$A103&lt;=pagoint!AQ$11,0,PMT(Financiamiento!$F$28/12,Financiamiento!$F$32*12,Financiamiento!$F71))</f>
        <v>0</v>
      </c>
      <c r="AR104" s="338">
        <f>-IF(Financiamiento!$F$32*12+$A103&lt;=pagoint!AR$11,0,PMT(Financiamiento!$F$28/12,Financiamiento!$F$32*12,Financiamiento!$F71))</f>
        <v>0</v>
      </c>
      <c r="AS104" s="338">
        <f>-IF(Financiamiento!$F$32*12+$A103&lt;=pagoint!AS$11,0,PMT(Financiamiento!$F$28/12,Financiamiento!$F$32*12,Financiamiento!$F71))</f>
        <v>0</v>
      </c>
      <c r="AT104" s="338">
        <f>-IF(Financiamiento!$F$32*12+$A103&lt;=pagoint!AT$11,0,PMT(Financiamiento!$F$28/12,Financiamiento!$F$32*12,Financiamiento!$F71))</f>
        <v>0</v>
      </c>
      <c r="AU104" s="338">
        <f>-IF(Financiamiento!$F$32*12+$A103&lt;=pagoint!AU$11,0,PMT(Financiamiento!$F$28/12,Financiamiento!$F$32*12,Financiamiento!$F71))</f>
        <v>0</v>
      </c>
      <c r="AV104" s="338">
        <f>-IF(Financiamiento!$F$32*12+$A103&lt;=pagoint!AV$11,0,PMT(Financiamiento!$F$28/12,Financiamiento!$F$32*12,Financiamiento!$F71))</f>
        <v>0</v>
      </c>
      <c r="AW104" s="338">
        <f>-IF(Financiamiento!$F$32*12+$A103&lt;=pagoint!AW$11,0,PMT(Financiamiento!$F$28/12,Financiamiento!$F$32*12,Financiamiento!$F71))</f>
        <v>0</v>
      </c>
      <c r="AX104" s="338">
        <f>-IF(Financiamiento!$F$32*12+$A103&lt;=pagoint!AX$11,0,PMT(Financiamiento!$F$28/12,Financiamiento!$F$32*12,Financiamiento!$F71))</f>
        <v>0</v>
      </c>
      <c r="AY104" s="338">
        <f>-IF(Financiamiento!$F$32*12+$A103&lt;=pagoint!AY$11,0,PMT(Financiamiento!$F$28/12,Financiamiento!$F$32*12,Financiamiento!$F71))</f>
        <v>0</v>
      </c>
      <c r="AZ104" s="338">
        <f>-IF(Financiamiento!$F$32*12+$A103&lt;=pagoint!AZ$11,0,PMT(Financiamiento!$F$28/12,Financiamiento!$F$32*12,Financiamiento!$F71))</f>
        <v>0</v>
      </c>
      <c r="BA104" s="338">
        <f>-IF(Financiamiento!$F$32*12+$A103&lt;=pagoint!BA$11,0,PMT(Financiamiento!$F$28/12,Financiamiento!$F$32*12,Financiamiento!$F71))</f>
        <v>0</v>
      </c>
      <c r="BB104" s="338">
        <f>-IF(Financiamiento!$F$32*12+$A103&lt;=pagoint!BB$11,0,PMT(Financiamiento!$F$28/12,Financiamiento!$F$32*12,Financiamiento!$F71))</f>
        <v>0</v>
      </c>
      <c r="BC104" s="338">
        <f>-IF(Financiamiento!$F$32*12+$A103&lt;=pagoint!BC$11,0,PMT(Financiamiento!$F$28/12,Financiamiento!$F$32*12,Financiamiento!$F71))</f>
        <v>0</v>
      </c>
      <c r="BD104" s="338">
        <f>-IF(Financiamiento!$F$32*12+$A103&lt;=pagoint!BD$11,0,PMT(Financiamiento!$F$28/12,Financiamiento!$F$32*12,Financiamiento!$F71))</f>
        <v>0</v>
      </c>
      <c r="BE104" s="338">
        <f>-IF(Financiamiento!$F$32*12+$A103&lt;=pagoint!BE$11,0,PMT(Financiamiento!$F$28/12,Financiamiento!$F$32*12,Financiamiento!$F71))</f>
        <v>0</v>
      </c>
      <c r="BF104" s="338">
        <f>-IF(Financiamiento!$F$32*12+$A103&lt;=pagoint!BF$11,0,PMT(Financiamiento!$F$28/12,Financiamiento!$F$32*12,Financiamiento!$F71))</f>
        <v>0</v>
      </c>
      <c r="BG104" s="338">
        <f>-IF(Financiamiento!$F$32*12+$A103&lt;=pagoint!BG$11,0,PMT(Financiamiento!$F$28/12,Financiamiento!$F$32*12,Financiamiento!$F71))</f>
        <v>0</v>
      </c>
      <c r="BH104" s="338">
        <f>-IF(Financiamiento!$F$32*12+$A103&lt;=pagoint!BH$11,0,PMT(Financiamiento!$F$28/12,Financiamiento!$F$32*12,Financiamiento!$F71))</f>
        <v>0</v>
      </c>
      <c r="BI104" s="338">
        <f>-IF(Financiamiento!$F$32*12+$A103&lt;=pagoint!BI$11,0,PMT(Financiamiento!$F$28/12,Financiamiento!$F$32*12,Financiamiento!$F71))</f>
        <v>0</v>
      </c>
      <c r="BJ104" s="338">
        <f>-IF(Financiamiento!$F$32*12+$A103&lt;=pagoint!BJ$11,0,PMT(Financiamiento!$F$28/12,Financiamiento!$F$32*12,Financiamiento!$F71))</f>
        <v>0</v>
      </c>
    </row>
    <row r="105" spans="1:62">
      <c r="A105" s="338">
        <v>30</v>
      </c>
      <c r="B105" s="337" t="s">
        <v>185</v>
      </c>
      <c r="AF105" s="338">
        <f>-IF(Financiamiento!$F$32*12+$A104&lt;=pagoint!AF$11,0,PMT(Financiamiento!$F$28/12,Financiamiento!$F$32*12,Financiamiento!$F72))</f>
        <v>0</v>
      </c>
      <c r="AG105" s="338">
        <f>-IF(Financiamiento!$F$32*12+$A104&lt;=pagoint!AG$11,0,PMT(Financiamiento!$F$28/12,Financiamiento!$F$32*12,Financiamiento!$F72))</f>
        <v>0</v>
      </c>
      <c r="AH105" s="338">
        <f>-IF(Financiamiento!$F$32*12+$A104&lt;=pagoint!AH$11,0,PMT(Financiamiento!$F$28/12,Financiamiento!$F$32*12,Financiamiento!$F72))</f>
        <v>0</v>
      </c>
      <c r="AI105" s="338">
        <f>-IF(Financiamiento!$F$32*12+$A104&lt;=pagoint!AI$11,0,PMT(Financiamiento!$F$28/12,Financiamiento!$F$32*12,Financiamiento!$F72))</f>
        <v>0</v>
      </c>
      <c r="AJ105" s="338">
        <f>-IF(Financiamiento!$F$32*12+$A104&lt;=pagoint!AJ$11,0,PMT(Financiamiento!$F$28/12,Financiamiento!$F$32*12,Financiamiento!$F72))</f>
        <v>0</v>
      </c>
      <c r="AK105" s="338">
        <f>-IF(Financiamiento!$F$32*12+$A104&lt;=pagoint!AK$11,0,PMT(Financiamiento!$F$28/12,Financiamiento!$F$32*12,Financiamiento!$F72))</f>
        <v>0</v>
      </c>
      <c r="AL105" s="338">
        <f>-IF(Financiamiento!$F$32*12+$A104&lt;=pagoint!AL$11,0,PMT(Financiamiento!$F$28/12,Financiamiento!$F$32*12,Financiamiento!$F72))</f>
        <v>0</v>
      </c>
      <c r="AM105" s="338">
        <f>-IF(Financiamiento!$F$32*12+$A104&lt;=pagoint!AM$11,0,PMT(Financiamiento!$F$28/12,Financiamiento!$F$32*12,Financiamiento!$F72))</f>
        <v>0</v>
      </c>
      <c r="AN105" s="338">
        <f>-IF(Financiamiento!$F$32*12+$A104&lt;=pagoint!AN$11,0,PMT(Financiamiento!$F$28/12,Financiamiento!$F$32*12,Financiamiento!$F72))</f>
        <v>0</v>
      </c>
      <c r="AO105" s="338">
        <f>-IF(Financiamiento!$F$32*12+$A104&lt;=pagoint!AO$11,0,PMT(Financiamiento!$F$28/12,Financiamiento!$F$32*12,Financiamiento!$F72))</f>
        <v>0</v>
      </c>
      <c r="AP105" s="338">
        <f>-IF(Financiamiento!$F$32*12+$A104&lt;=pagoint!AP$11,0,PMT(Financiamiento!$F$28/12,Financiamiento!$F$32*12,Financiamiento!$F72))</f>
        <v>0</v>
      </c>
      <c r="AQ105" s="338">
        <f>-IF(Financiamiento!$F$32*12+$A104&lt;=pagoint!AQ$11,0,PMT(Financiamiento!$F$28/12,Financiamiento!$F$32*12,Financiamiento!$F72))</f>
        <v>0</v>
      </c>
      <c r="AR105" s="338">
        <f>-IF(Financiamiento!$F$32*12+$A104&lt;=pagoint!AR$11,0,PMT(Financiamiento!$F$28/12,Financiamiento!$F$32*12,Financiamiento!$F72))</f>
        <v>0</v>
      </c>
      <c r="AS105" s="338">
        <f>-IF(Financiamiento!$F$32*12+$A104&lt;=pagoint!AS$11,0,PMT(Financiamiento!$F$28/12,Financiamiento!$F$32*12,Financiamiento!$F72))</f>
        <v>0</v>
      </c>
      <c r="AT105" s="338">
        <f>-IF(Financiamiento!$F$32*12+$A104&lt;=pagoint!AT$11,0,PMT(Financiamiento!$F$28/12,Financiamiento!$F$32*12,Financiamiento!$F72))</f>
        <v>0</v>
      </c>
      <c r="AU105" s="338">
        <f>-IF(Financiamiento!$F$32*12+$A104&lt;=pagoint!AU$11,0,PMT(Financiamiento!$F$28/12,Financiamiento!$F$32*12,Financiamiento!$F72))</f>
        <v>0</v>
      </c>
      <c r="AV105" s="338">
        <f>-IF(Financiamiento!$F$32*12+$A104&lt;=pagoint!AV$11,0,PMT(Financiamiento!$F$28/12,Financiamiento!$F$32*12,Financiamiento!$F72))</f>
        <v>0</v>
      </c>
      <c r="AW105" s="338">
        <f>-IF(Financiamiento!$F$32*12+$A104&lt;=pagoint!AW$11,0,PMT(Financiamiento!$F$28/12,Financiamiento!$F$32*12,Financiamiento!$F72))</f>
        <v>0</v>
      </c>
      <c r="AX105" s="338">
        <f>-IF(Financiamiento!$F$32*12+$A104&lt;=pagoint!AX$11,0,PMT(Financiamiento!$F$28/12,Financiamiento!$F$32*12,Financiamiento!$F72))</f>
        <v>0</v>
      </c>
      <c r="AY105" s="338">
        <f>-IF(Financiamiento!$F$32*12+$A104&lt;=pagoint!AY$11,0,PMT(Financiamiento!$F$28/12,Financiamiento!$F$32*12,Financiamiento!$F72))</f>
        <v>0</v>
      </c>
      <c r="AZ105" s="338">
        <f>-IF(Financiamiento!$F$32*12+$A104&lt;=pagoint!AZ$11,0,PMT(Financiamiento!$F$28/12,Financiamiento!$F$32*12,Financiamiento!$F72))</f>
        <v>0</v>
      </c>
      <c r="BA105" s="338">
        <f>-IF(Financiamiento!$F$32*12+$A104&lt;=pagoint!BA$11,0,PMT(Financiamiento!$F$28/12,Financiamiento!$F$32*12,Financiamiento!$F72))</f>
        <v>0</v>
      </c>
      <c r="BB105" s="338">
        <f>-IF(Financiamiento!$F$32*12+$A104&lt;=pagoint!BB$11,0,PMT(Financiamiento!$F$28/12,Financiamiento!$F$32*12,Financiamiento!$F72))</f>
        <v>0</v>
      </c>
      <c r="BC105" s="338">
        <f>-IF(Financiamiento!$F$32*12+$A104&lt;=pagoint!BC$11,0,PMT(Financiamiento!$F$28/12,Financiamiento!$F$32*12,Financiamiento!$F72))</f>
        <v>0</v>
      </c>
      <c r="BD105" s="338">
        <f>-IF(Financiamiento!$F$32*12+$A104&lt;=pagoint!BD$11,0,PMT(Financiamiento!$F$28/12,Financiamiento!$F$32*12,Financiamiento!$F72))</f>
        <v>0</v>
      </c>
      <c r="BE105" s="338">
        <f>-IF(Financiamiento!$F$32*12+$A104&lt;=pagoint!BE$11,0,PMT(Financiamiento!$F$28/12,Financiamiento!$F$32*12,Financiamiento!$F72))</f>
        <v>0</v>
      </c>
      <c r="BF105" s="338">
        <f>-IF(Financiamiento!$F$32*12+$A104&lt;=pagoint!BF$11,0,PMT(Financiamiento!$F$28/12,Financiamiento!$F$32*12,Financiamiento!$F72))</f>
        <v>0</v>
      </c>
      <c r="BG105" s="338">
        <f>-IF(Financiamiento!$F$32*12+$A104&lt;=pagoint!BG$11,0,PMT(Financiamiento!$F$28/12,Financiamiento!$F$32*12,Financiamiento!$F72))</f>
        <v>0</v>
      </c>
      <c r="BH105" s="338">
        <f>-IF(Financiamiento!$F$32*12+$A104&lt;=pagoint!BH$11,0,PMT(Financiamiento!$F$28/12,Financiamiento!$F$32*12,Financiamiento!$F72))</f>
        <v>0</v>
      </c>
      <c r="BI105" s="338">
        <f>-IF(Financiamiento!$F$32*12+$A104&lt;=pagoint!BI$11,0,PMT(Financiamiento!$F$28/12,Financiamiento!$F$32*12,Financiamiento!$F72))</f>
        <v>0</v>
      </c>
      <c r="BJ105" s="338">
        <f>-IF(Financiamiento!$F$32*12+$A104&lt;=pagoint!BJ$11,0,PMT(Financiamiento!$F$28/12,Financiamiento!$F$32*12,Financiamiento!$F72))</f>
        <v>0</v>
      </c>
    </row>
    <row r="106" spans="1:62">
      <c r="A106" s="338">
        <v>31</v>
      </c>
      <c r="B106" s="337" t="s">
        <v>186</v>
      </c>
      <c r="AG106" s="338">
        <f>-IF(Financiamiento!$F$32*12+$A105&lt;=pagoint!AG$11,0,PMT(Financiamiento!$F$28/12,Financiamiento!$F$32*12,Financiamiento!$F73))</f>
        <v>0</v>
      </c>
      <c r="AH106" s="338">
        <f>-IF(Financiamiento!$F$32*12+$A105&lt;=pagoint!AH$11,0,PMT(Financiamiento!$F$28/12,Financiamiento!$F$32*12,Financiamiento!$F73))</f>
        <v>0</v>
      </c>
      <c r="AI106" s="338">
        <f>-IF(Financiamiento!$F$32*12+$A105&lt;=pagoint!AI$11,0,PMT(Financiamiento!$F$28/12,Financiamiento!$F$32*12,Financiamiento!$F73))</f>
        <v>0</v>
      </c>
      <c r="AJ106" s="338">
        <f>-IF(Financiamiento!$F$32*12+$A105&lt;=pagoint!AJ$11,0,PMT(Financiamiento!$F$28/12,Financiamiento!$F$32*12,Financiamiento!$F73))</f>
        <v>0</v>
      </c>
      <c r="AK106" s="338">
        <f>-IF(Financiamiento!$F$32*12+$A105&lt;=pagoint!AK$11,0,PMT(Financiamiento!$F$28/12,Financiamiento!$F$32*12,Financiamiento!$F73))</f>
        <v>0</v>
      </c>
      <c r="AL106" s="338">
        <f>-IF(Financiamiento!$F$32*12+$A105&lt;=pagoint!AL$11,0,PMT(Financiamiento!$F$28/12,Financiamiento!$F$32*12,Financiamiento!$F73))</f>
        <v>0</v>
      </c>
      <c r="AM106" s="338">
        <f>-IF(Financiamiento!$F$32*12+$A105&lt;=pagoint!AM$11,0,PMT(Financiamiento!$F$28/12,Financiamiento!$F$32*12,Financiamiento!$F73))</f>
        <v>0</v>
      </c>
      <c r="AN106" s="338">
        <f>-IF(Financiamiento!$F$32*12+$A105&lt;=pagoint!AN$11,0,PMT(Financiamiento!$F$28/12,Financiamiento!$F$32*12,Financiamiento!$F73))</f>
        <v>0</v>
      </c>
      <c r="AO106" s="338">
        <f>-IF(Financiamiento!$F$32*12+$A105&lt;=pagoint!AO$11,0,PMT(Financiamiento!$F$28/12,Financiamiento!$F$32*12,Financiamiento!$F73))</f>
        <v>0</v>
      </c>
      <c r="AP106" s="338">
        <f>-IF(Financiamiento!$F$32*12+$A105&lt;=pagoint!AP$11,0,PMT(Financiamiento!$F$28/12,Financiamiento!$F$32*12,Financiamiento!$F73))</f>
        <v>0</v>
      </c>
      <c r="AQ106" s="338">
        <f>-IF(Financiamiento!$F$32*12+$A105&lt;=pagoint!AQ$11,0,PMT(Financiamiento!$F$28/12,Financiamiento!$F$32*12,Financiamiento!$F73))</f>
        <v>0</v>
      </c>
      <c r="AR106" s="338">
        <f>-IF(Financiamiento!$F$32*12+$A105&lt;=pagoint!AR$11,0,PMT(Financiamiento!$F$28/12,Financiamiento!$F$32*12,Financiamiento!$F73))</f>
        <v>0</v>
      </c>
      <c r="AS106" s="338">
        <f>-IF(Financiamiento!$F$32*12+$A105&lt;=pagoint!AS$11,0,PMT(Financiamiento!$F$28/12,Financiamiento!$F$32*12,Financiamiento!$F73))</f>
        <v>0</v>
      </c>
      <c r="AT106" s="338">
        <f>-IF(Financiamiento!$F$32*12+$A105&lt;=pagoint!AT$11,0,PMT(Financiamiento!$F$28/12,Financiamiento!$F$32*12,Financiamiento!$F73))</f>
        <v>0</v>
      </c>
      <c r="AU106" s="338">
        <f>-IF(Financiamiento!$F$32*12+$A105&lt;=pagoint!AU$11,0,PMT(Financiamiento!$F$28/12,Financiamiento!$F$32*12,Financiamiento!$F73))</f>
        <v>0</v>
      </c>
      <c r="AV106" s="338">
        <f>-IF(Financiamiento!$F$32*12+$A105&lt;=pagoint!AV$11,0,PMT(Financiamiento!$F$28/12,Financiamiento!$F$32*12,Financiamiento!$F73))</f>
        <v>0</v>
      </c>
      <c r="AW106" s="338">
        <f>-IF(Financiamiento!$F$32*12+$A105&lt;=pagoint!AW$11,0,PMT(Financiamiento!$F$28/12,Financiamiento!$F$32*12,Financiamiento!$F73))</f>
        <v>0</v>
      </c>
      <c r="AX106" s="338">
        <f>-IF(Financiamiento!$F$32*12+$A105&lt;=pagoint!AX$11,0,PMT(Financiamiento!$F$28/12,Financiamiento!$F$32*12,Financiamiento!$F73))</f>
        <v>0</v>
      </c>
      <c r="AY106" s="338">
        <f>-IF(Financiamiento!$F$32*12+$A105&lt;=pagoint!AY$11,0,PMT(Financiamiento!$F$28/12,Financiamiento!$F$32*12,Financiamiento!$F73))</f>
        <v>0</v>
      </c>
      <c r="AZ106" s="338">
        <f>-IF(Financiamiento!$F$32*12+$A105&lt;=pagoint!AZ$11,0,PMT(Financiamiento!$F$28/12,Financiamiento!$F$32*12,Financiamiento!$F73))</f>
        <v>0</v>
      </c>
      <c r="BA106" s="338">
        <f>-IF(Financiamiento!$F$32*12+$A105&lt;=pagoint!BA$11,0,PMT(Financiamiento!$F$28/12,Financiamiento!$F$32*12,Financiamiento!$F73))</f>
        <v>0</v>
      </c>
      <c r="BB106" s="338">
        <f>-IF(Financiamiento!$F$32*12+$A105&lt;=pagoint!BB$11,0,PMT(Financiamiento!$F$28/12,Financiamiento!$F$32*12,Financiamiento!$F73))</f>
        <v>0</v>
      </c>
      <c r="BC106" s="338">
        <f>-IF(Financiamiento!$F$32*12+$A105&lt;=pagoint!BC$11,0,PMT(Financiamiento!$F$28/12,Financiamiento!$F$32*12,Financiamiento!$F73))</f>
        <v>0</v>
      </c>
      <c r="BD106" s="338">
        <f>-IF(Financiamiento!$F$32*12+$A105&lt;=pagoint!BD$11,0,PMT(Financiamiento!$F$28/12,Financiamiento!$F$32*12,Financiamiento!$F73))</f>
        <v>0</v>
      </c>
      <c r="BE106" s="338">
        <f>-IF(Financiamiento!$F$32*12+$A105&lt;=pagoint!BE$11,0,PMT(Financiamiento!$F$28/12,Financiamiento!$F$32*12,Financiamiento!$F73))</f>
        <v>0</v>
      </c>
      <c r="BF106" s="338">
        <f>-IF(Financiamiento!$F$32*12+$A105&lt;=pagoint!BF$11,0,PMT(Financiamiento!$F$28/12,Financiamiento!$F$32*12,Financiamiento!$F73))</f>
        <v>0</v>
      </c>
      <c r="BG106" s="338">
        <f>-IF(Financiamiento!$F$32*12+$A105&lt;=pagoint!BG$11,0,PMT(Financiamiento!$F$28/12,Financiamiento!$F$32*12,Financiamiento!$F73))</f>
        <v>0</v>
      </c>
      <c r="BH106" s="338">
        <f>-IF(Financiamiento!$F$32*12+$A105&lt;=pagoint!BH$11,0,PMT(Financiamiento!$F$28/12,Financiamiento!$F$32*12,Financiamiento!$F73))</f>
        <v>0</v>
      </c>
      <c r="BI106" s="338">
        <f>-IF(Financiamiento!$F$32*12+$A105&lt;=pagoint!BI$11,0,PMT(Financiamiento!$F$28/12,Financiamiento!$F$32*12,Financiamiento!$F73))</f>
        <v>0</v>
      </c>
      <c r="BJ106" s="338">
        <f>-IF(Financiamiento!$F$32*12+$A105&lt;=pagoint!BJ$11,0,PMT(Financiamiento!$F$28/12,Financiamiento!$F$32*12,Financiamiento!$F73))</f>
        <v>0</v>
      </c>
    </row>
    <row r="107" spans="1:62">
      <c r="A107" s="338">
        <v>32</v>
      </c>
      <c r="B107" s="337" t="s">
        <v>187</v>
      </c>
      <c r="AH107" s="338">
        <f>-IF(Financiamiento!$F$32*12+$A106&lt;=pagoint!AH$11,0,PMT(Financiamiento!$F$28/12,Financiamiento!$F$32*12,Financiamiento!$F74))</f>
        <v>0</v>
      </c>
      <c r="AI107" s="338">
        <f>-IF(Financiamiento!$F$32*12+$A106&lt;=pagoint!AI$11,0,PMT(Financiamiento!$F$28/12,Financiamiento!$F$32*12,Financiamiento!$F74))</f>
        <v>0</v>
      </c>
      <c r="AJ107" s="338">
        <f>-IF(Financiamiento!$F$32*12+$A106&lt;=pagoint!AJ$11,0,PMT(Financiamiento!$F$28/12,Financiamiento!$F$32*12,Financiamiento!$F74))</f>
        <v>0</v>
      </c>
      <c r="AK107" s="338">
        <f>-IF(Financiamiento!$F$32*12+$A106&lt;=pagoint!AK$11,0,PMT(Financiamiento!$F$28/12,Financiamiento!$F$32*12,Financiamiento!$F74))</f>
        <v>0</v>
      </c>
      <c r="AL107" s="338">
        <f>-IF(Financiamiento!$F$32*12+$A106&lt;=pagoint!AL$11,0,PMT(Financiamiento!$F$28/12,Financiamiento!$F$32*12,Financiamiento!$F74))</f>
        <v>0</v>
      </c>
      <c r="AM107" s="338">
        <f>-IF(Financiamiento!$F$32*12+$A106&lt;=pagoint!AM$11,0,PMT(Financiamiento!$F$28/12,Financiamiento!$F$32*12,Financiamiento!$F74))</f>
        <v>0</v>
      </c>
      <c r="AN107" s="338">
        <f>-IF(Financiamiento!$F$32*12+$A106&lt;=pagoint!AN$11,0,PMT(Financiamiento!$F$28/12,Financiamiento!$F$32*12,Financiamiento!$F74))</f>
        <v>0</v>
      </c>
      <c r="AO107" s="338">
        <f>-IF(Financiamiento!$F$32*12+$A106&lt;=pagoint!AO$11,0,PMT(Financiamiento!$F$28/12,Financiamiento!$F$32*12,Financiamiento!$F74))</f>
        <v>0</v>
      </c>
      <c r="AP107" s="338">
        <f>-IF(Financiamiento!$F$32*12+$A106&lt;=pagoint!AP$11,0,PMT(Financiamiento!$F$28/12,Financiamiento!$F$32*12,Financiamiento!$F74))</f>
        <v>0</v>
      </c>
      <c r="AQ107" s="338">
        <f>-IF(Financiamiento!$F$32*12+$A106&lt;=pagoint!AQ$11,0,PMT(Financiamiento!$F$28/12,Financiamiento!$F$32*12,Financiamiento!$F74))</f>
        <v>0</v>
      </c>
      <c r="AR107" s="338">
        <f>-IF(Financiamiento!$F$32*12+$A106&lt;=pagoint!AR$11,0,PMT(Financiamiento!$F$28/12,Financiamiento!$F$32*12,Financiamiento!$F74))</f>
        <v>0</v>
      </c>
      <c r="AS107" s="338">
        <f>-IF(Financiamiento!$F$32*12+$A106&lt;=pagoint!AS$11,0,PMT(Financiamiento!$F$28/12,Financiamiento!$F$32*12,Financiamiento!$F74))</f>
        <v>0</v>
      </c>
      <c r="AT107" s="338">
        <f>-IF(Financiamiento!$F$32*12+$A106&lt;=pagoint!AT$11,0,PMT(Financiamiento!$F$28/12,Financiamiento!$F$32*12,Financiamiento!$F74))</f>
        <v>0</v>
      </c>
      <c r="AU107" s="338">
        <f>-IF(Financiamiento!$F$32*12+$A106&lt;=pagoint!AU$11,0,PMT(Financiamiento!$F$28/12,Financiamiento!$F$32*12,Financiamiento!$F74))</f>
        <v>0</v>
      </c>
      <c r="AV107" s="338">
        <f>-IF(Financiamiento!$F$32*12+$A106&lt;=pagoint!AV$11,0,PMT(Financiamiento!$F$28/12,Financiamiento!$F$32*12,Financiamiento!$F74))</f>
        <v>0</v>
      </c>
      <c r="AW107" s="338">
        <f>-IF(Financiamiento!$F$32*12+$A106&lt;=pagoint!AW$11,0,PMT(Financiamiento!$F$28/12,Financiamiento!$F$32*12,Financiamiento!$F74))</f>
        <v>0</v>
      </c>
      <c r="AX107" s="338">
        <f>-IF(Financiamiento!$F$32*12+$A106&lt;=pagoint!AX$11,0,PMT(Financiamiento!$F$28/12,Financiamiento!$F$32*12,Financiamiento!$F74))</f>
        <v>0</v>
      </c>
      <c r="AY107" s="338">
        <f>-IF(Financiamiento!$F$32*12+$A106&lt;=pagoint!AY$11,0,PMT(Financiamiento!$F$28/12,Financiamiento!$F$32*12,Financiamiento!$F74))</f>
        <v>0</v>
      </c>
      <c r="AZ107" s="338">
        <f>-IF(Financiamiento!$F$32*12+$A106&lt;=pagoint!AZ$11,0,PMT(Financiamiento!$F$28/12,Financiamiento!$F$32*12,Financiamiento!$F74))</f>
        <v>0</v>
      </c>
      <c r="BA107" s="338">
        <f>-IF(Financiamiento!$F$32*12+$A106&lt;=pagoint!BA$11,0,PMT(Financiamiento!$F$28/12,Financiamiento!$F$32*12,Financiamiento!$F74))</f>
        <v>0</v>
      </c>
      <c r="BB107" s="338">
        <f>-IF(Financiamiento!$F$32*12+$A106&lt;=pagoint!BB$11,0,PMT(Financiamiento!$F$28/12,Financiamiento!$F$32*12,Financiamiento!$F74))</f>
        <v>0</v>
      </c>
      <c r="BC107" s="338">
        <f>-IF(Financiamiento!$F$32*12+$A106&lt;=pagoint!BC$11,0,PMT(Financiamiento!$F$28/12,Financiamiento!$F$32*12,Financiamiento!$F74))</f>
        <v>0</v>
      </c>
      <c r="BD107" s="338">
        <f>-IF(Financiamiento!$F$32*12+$A106&lt;=pagoint!BD$11,0,PMT(Financiamiento!$F$28/12,Financiamiento!$F$32*12,Financiamiento!$F74))</f>
        <v>0</v>
      </c>
      <c r="BE107" s="338">
        <f>-IF(Financiamiento!$F$32*12+$A106&lt;=pagoint!BE$11,0,PMT(Financiamiento!$F$28/12,Financiamiento!$F$32*12,Financiamiento!$F74))</f>
        <v>0</v>
      </c>
      <c r="BF107" s="338">
        <f>-IF(Financiamiento!$F$32*12+$A106&lt;=pagoint!BF$11,0,PMT(Financiamiento!$F$28/12,Financiamiento!$F$32*12,Financiamiento!$F74))</f>
        <v>0</v>
      </c>
      <c r="BG107" s="338">
        <f>-IF(Financiamiento!$F$32*12+$A106&lt;=pagoint!BG$11,0,PMT(Financiamiento!$F$28/12,Financiamiento!$F$32*12,Financiamiento!$F74))</f>
        <v>0</v>
      </c>
      <c r="BH107" s="338">
        <f>-IF(Financiamiento!$F$32*12+$A106&lt;=pagoint!BH$11,0,PMT(Financiamiento!$F$28/12,Financiamiento!$F$32*12,Financiamiento!$F74))</f>
        <v>0</v>
      </c>
      <c r="BI107" s="338">
        <f>-IF(Financiamiento!$F$32*12+$A106&lt;=pagoint!BI$11,0,PMT(Financiamiento!$F$28/12,Financiamiento!$F$32*12,Financiamiento!$F74))</f>
        <v>0</v>
      </c>
      <c r="BJ107" s="338">
        <f>-IF(Financiamiento!$F$32*12+$A106&lt;=pagoint!BJ$11,0,PMT(Financiamiento!$F$28/12,Financiamiento!$F$32*12,Financiamiento!$F74))</f>
        <v>0</v>
      </c>
    </row>
    <row r="108" spans="1:62">
      <c r="A108" s="338">
        <v>33</v>
      </c>
      <c r="B108" s="337" t="s">
        <v>188</v>
      </c>
      <c r="AI108" s="338">
        <f>-IF(Financiamiento!$F$32*12+$A107&lt;=pagoint!AI$11,0,PMT(Financiamiento!$F$28/12,Financiamiento!$F$32*12,Financiamiento!$F75))</f>
        <v>0</v>
      </c>
      <c r="AJ108" s="338">
        <f>-IF(Financiamiento!$F$32*12+$A107&lt;=pagoint!AJ$11,0,PMT(Financiamiento!$F$28/12,Financiamiento!$F$32*12,Financiamiento!$F75))</f>
        <v>0</v>
      </c>
      <c r="AK108" s="338">
        <f>-IF(Financiamiento!$F$32*12+$A107&lt;=pagoint!AK$11,0,PMT(Financiamiento!$F$28/12,Financiamiento!$F$32*12,Financiamiento!$F75))</f>
        <v>0</v>
      </c>
      <c r="AL108" s="338">
        <f>-IF(Financiamiento!$F$32*12+$A107&lt;=pagoint!AL$11,0,PMT(Financiamiento!$F$28/12,Financiamiento!$F$32*12,Financiamiento!$F75))</f>
        <v>0</v>
      </c>
      <c r="AM108" s="338">
        <f>-IF(Financiamiento!$F$32*12+$A107&lt;=pagoint!AM$11,0,PMT(Financiamiento!$F$28/12,Financiamiento!$F$32*12,Financiamiento!$F75))</f>
        <v>0</v>
      </c>
      <c r="AN108" s="338">
        <f>-IF(Financiamiento!$F$32*12+$A107&lt;=pagoint!AN$11,0,PMT(Financiamiento!$F$28/12,Financiamiento!$F$32*12,Financiamiento!$F75))</f>
        <v>0</v>
      </c>
      <c r="AO108" s="338">
        <f>-IF(Financiamiento!$F$32*12+$A107&lt;=pagoint!AO$11,0,PMT(Financiamiento!$F$28/12,Financiamiento!$F$32*12,Financiamiento!$F75))</f>
        <v>0</v>
      </c>
      <c r="AP108" s="338">
        <f>-IF(Financiamiento!$F$32*12+$A107&lt;=pagoint!AP$11,0,PMT(Financiamiento!$F$28/12,Financiamiento!$F$32*12,Financiamiento!$F75))</f>
        <v>0</v>
      </c>
      <c r="AQ108" s="338">
        <f>-IF(Financiamiento!$F$32*12+$A107&lt;=pagoint!AQ$11,0,PMT(Financiamiento!$F$28/12,Financiamiento!$F$32*12,Financiamiento!$F75))</f>
        <v>0</v>
      </c>
      <c r="AR108" s="338">
        <f>-IF(Financiamiento!$F$32*12+$A107&lt;=pagoint!AR$11,0,PMT(Financiamiento!$F$28/12,Financiamiento!$F$32*12,Financiamiento!$F75))</f>
        <v>0</v>
      </c>
      <c r="AS108" s="338">
        <f>-IF(Financiamiento!$F$32*12+$A107&lt;=pagoint!AS$11,0,PMT(Financiamiento!$F$28/12,Financiamiento!$F$32*12,Financiamiento!$F75))</f>
        <v>0</v>
      </c>
      <c r="AT108" s="338">
        <f>-IF(Financiamiento!$F$32*12+$A107&lt;=pagoint!AT$11,0,PMT(Financiamiento!$F$28/12,Financiamiento!$F$32*12,Financiamiento!$F75))</f>
        <v>0</v>
      </c>
      <c r="AU108" s="338">
        <f>-IF(Financiamiento!$F$32*12+$A107&lt;=pagoint!AU$11,0,PMT(Financiamiento!$F$28/12,Financiamiento!$F$32*12,Financiamiento!$F75))</f>
        <v>0</v>
      </c>
      <c r="AV108" s="338">
        <f>-IF(Financiamiento!$F$32*12+$A107&lt;=pagoint!AV$11,0,PMT(Financiamiento!$F$28/12,Financiamiento!$F$32*12,Financiamiento!$F75))</f>
        <v>0</v>
      </c>
      <c r="AW108" s="338">
        <f>-IF(Financiamiento!$F$32*12+$A107&lt;=pagoint!AW$11,0,PMT(Financiamiento!$F$28/12,Financiamiento!$F$32*12,Financiamiento!$F75))</f>
        <v>0</v>
      </c>
      <c r="AX108" s="338">
        <f>-IF(Financiamiento!$F$32*12+$A107&lt;=pagoint!AX$11,0,PMT(Financiamiento!$F$28/12,Financiamiento!$F$32*12,Financiamiento!$F75))</f>
        <v>0</v>
      </c>
      <c r="AY108" s="338">
        <f>-IF(Financiamiento!$F$32*12+$A107&lt;=pagoint!AY$11,0,PMT(Financiamiento!$F$28/12,Financiamiento!$F$32*12,Financiamiento!$F75))</f>
        <v>0</v>
      </c>
      <c r="AZ108" s="338">
        <f>-IF(Financiamiento!$F$32*12+$A107&lt;=pagoint!AZ$11,0,PMT(Financiamiento!$F$28/12,Financiamiento!$F$32*12,Financiamiento!$F75))</f>
        <v>0</v>
      </c>
      <c r="BA108" s="338">
        <f>-IF(Financiamiento!$F$32*12+$A107&lt;=pagoint!BA$11,0,PMT(Financiamiento!$F$28/12,Financiamiento!$F$32*12,Financiamiento!$F75))</f>
        <v>0</v>
      </c>
      <c r="BB108" s="338">
        <f>-IF(Financiamiento!$F$32*12+$A107&lt;=pagoint!BB$11,0,PMT(Financiamiento!$F$28/12,Financiamiento!$F$32*12,Financiamiento!$F75))</f>
        <v>0</v>
      </c>
      <c r="BC108" s="338">
        <f>-IF(Financiamiento!$F$32*12+$A107&lt;=pagoint!BC$11,0,PMT(Financiamiento!$F$28/12,Financiamiento!$F$32*12,Financiamiento!$F75))</f>
        <v>0</v>
      </c>
      <c r="BD108" s="338">
        <f>-IF(Financiamiento!$F$32*12+$A107&lt;=pagoint!BD$11,0,PMT(Financiamiento!$F$28/12,Financiamiento!$F$32*12,Financiamiento!$F75))</f>
        <v>0</v>
      </c>
      <c r="BE108" s="338">
        <f>-IF(Financiamiento!$F$32*12+$A107&lt;=pagoint!BE$11,0,PMT(Financiamiento!$F$28/12,Financiamiento!$F$32*12,Financiamiento!$F75))</f>
        <v>0</v>
      </c>
      <c r="BF108" s="338">
        <f>-IF(Financiamiento!$F$32*12+$A107&lt;=pagoint!BF$11,0,PMT(Financiamiento!$F$28/12,Financiamiento!$F$32*12,Financiamiento!$F75))</f>
        <v>0</v>
      </c>
      <c r="BG108" s="338">
        <f>-IF(Financiamiento!$F$32*12+$A107&lt;=pagoint!BG$11,0,PMT(Financiamiento!$F$28/12,Financiamiento!$F$32*12,Financiamiento!$F75))</f>
        <v>0</v>
      </c>
      <c r="BH108" s="338">
        <f>-IF(Financiamiento!$F$32*12+$A107&lt;=pagoint!BH$11,0,PMT(Financiamiento!$F$28/12,Financiamiento!$F$32*12,Financiamiento!$F75))</f>
        <v>0</v>
      </c>
      <c r="BI108" s="338">
        <f>-IF(Financiamiento!$F$32*12+$A107&lt;=pagoint!BI$11,0,PMT(Financiamiento!$F$28/12,Financiamiento!$F$32*12,Financiamiento!$F75))</f>
        <v>0</v>
      </c>
      <c r="BJ108" s="338">
        <f>-IF(Financiamiento!$F$32*12+$A107&lt;=pagoint!BJ$11,0,PMT(Financiamiento!$F$28/12,Financiamiento!$F$32*12,Financiamiento!$F75))</f>
        <v>0</v>
      </c>
    </row>
    <row r="109" spans="1:62">
      <c r="A109" s="338">
        <v>34</v>
      </c>
      <c r="B109" s="337" t="s">
        <v>189</v>
      </c>
      <c r="AJ109" s="338">
        <f>-IF(Financiamiento!$F$32*12+$A108&lt;=pagoint!AJ$11,0,PMT(Financiamiento!$F$28/12,Financiamiento!$F$32*12,Financiamiento!$F76))</f>
        <v>0</v>
      </c>
      <c r="AK109" s="338">
        <f>-IF(Financiamiento!$F$32*12+$A108&lt;=pagoint!AK$11,0,PMT(Financiamiento!$F$28/12,Financiamiento!$F$32*12,Financiamiento!$F76))</f>
        <v>0</v>
      </c>
      <c r="AL109" s="338">
        <f>-IF(Financiamiento!$F$32*12+$A108&lt;=pagoint!AL$11,0,PMT(Financiamiento!$F$28/12,Financiamiento!$F$32*12,Financiamiento!$F76))</f>
        <v>0</v>
      </c>
      <c r="AM109" s="338">
        <f>-IF(Financiamiento!$F$32*12+$A108&lt;=pagoint!AM$11,0,PMT(Financiamiento!$F$28/12,Financiamiento!$F$32*12,Financiamiento!$F76))</f>
        <v>0</v>
      </c>
      <c r="AN109" s="338">
        <f>-IF(Financiamiento!$F$32*12+$A108&lt;=pagoint!AN$11,0,PMT(Financiamiento!$F$28/12,Financiamiento!$F$32*12,Financiamiento!$F76))</f>
        <v>0</v>
      </c>
      <c r="AO109" s="338">
        <f>-IF(Financiamiento!$F$32*12+$A108&lt;=pagoint!AO$11,0,PMT(Financiamiento!$F$28/12,Financiamiento!$F$32*12,Financiamiento!$F76))</f>
        <v>0</v>
      </c>
      <c r="AP109" s="338">
        <f>-IF(Financiamiento!$F$32*12+$A108&lt;=pagoint!AP$11,0,PMT(Financiamiento!$F$28/12,Financiamiento!$F$32*12,Financiamiento!$F76))</f>
        <v>0</v>
      </c>
      <c r="AQ109" s="338">
        <f>-IF(Financiamiento!$F$32*12+$A108&lt;=pagoint!AQ$11,0,PMT(Financiamiento!$F$28/12,Financiamiento!$F$32*12,Financiamiento!$F76))</f>
        <v>0</v>
      </c>
      <c r="AR109" s="338">
        <f>-IF(Financiamiento!$F$32*12+$A108&lt;=pagoint!AR$11,0,PMT(Financiamiento!$F$28/12,Financiamiento!$F$32*12,Financiamiento!$F76))</f>
        <v>0</v>
      </c>
      <c r="AS109" s="338">
        <f>-IF(Financiamiento!$F$32*12+$A108&lt;=pagoint!AS$11,0,PMT(Financiamiento!$F$28/12,Financiamiento!$F$32*12,Financiamiento!$F76))</f>
        <v>0</v>
      </c>
      <c r="AT109" s="338">
        <f>-IF(Financiamiento!$F$32*12+$A108&lt;=pagoint!AT$11,0,PMT(Financiamiento!$F$28/12,Financiamiento!$F$32*12,Financiamiento!$F76))</f>
        <v>0</v>
      </c>
      <c r="AU109" s="338">
        <f>-IF(Financiamiento!$F$32*12+$A108&lt;=pagoint!AU$11,0,PMT(Financiamiento!$F$28/12,Financiamiento!$F$32*12,Financiamiento!$F76))</f>
        <v>0</v>
      </c>
      <c r="AV109" s="338">
        <f>-IF(Financiamiento!$F$32*12+$A108&lt;=pagoint!AV$11,0,PMT(Financiamiento!$F$28/12,Financiamiento!$F$32*12,Financiamiento!$F76))</f>
        <v>0</v>
      </c>
      <c r="AW109" s="338">
        <f>-IF(Financiamiento!$F$32*12+$A108&lt;=pagoint!AW$11,0,PMT(Financiamiento!$F$28/12,Financiamiento!$F$32*12,Financiamiento!$F76))</f>
        <v>0</v>
      </c>
      <c r="AX109" s="338">
        <f>-IF(Financiamiento!$F$32*12+$A108&lt;=pagoint!AX$11,0,PMT(Financiamiento!$F$28/12,Financiamiento!$F$32*12,Financiamiento!$F76))</f>
        <v>0</v>
      </c>
      <c r="AY109" s="338">
        <f>-IF(Financiamiento!$F$32*12+$A108&lt;=pagoint!AY$11,0,PMT(Financiamiento!$F$28/12,Financiamiento!$F$32*12,Financiamiento!$F76))</f>
        <v>0</v>
      </c>
      <c r="AZ109" s="338">
        <f>-IF(Financiamiento!$F$32*12+$A108&lt;=pagoint!AZ$11,0,PMT(Financiamiento!$F$28/12,Financiamiento!$F$32*12,Financiamiento!$F76))</f>
        <v>0</v>
      </c>
      <c r="BA109" s="338">
        <f>-IF(Financiamiento!$F$32*12+$A108&lt;=pagoint!BA$11,0,PMT(Financiamiento!$F$28/12,Financiamiento!$F$32*12,Financiamiento!$F76))</f>
        <v>0</v>
      </c>
      <c r="BB109" s="338">
        <f>-IF(Financiamiento!$F$32*12+$A108&lt;=pagoint!BB$11,0,PMT(Financiamiento!$F$28/12,Financiamiento!$F$32*12,Financiamiento!$F76))</f>
        <v>0</v>
      </c>
      <c r="BC109" s="338">
        <f>-IF(Financiamiento!$F$32*12+$A108&lt;=pagoint!BC$11,0,PMT(Financiamiento!$F$28/12,Financiamiento!$F$32*12,Financiamiento!$F76))</f>
        <v>0</v>
      </c>
      <c r="BD109" s="338">
        <f>-IF(Financiamiento!$F$32*12+$A108&lt;=pagoint!BD$11,0,PMT(Financiamiento!$F$28/12,Financiamiento!$F$32*12,Financiamiento!$F76))</f>
        <v>0</v>
      </c>
      <c r="BE109" s="338">
        <f>-IF(Financiamiento!$F$32*12+$A108&lt;=pagoint!BE$11,0,PMT(Financiamiento!$F$28/12,Financiamiento!$F$32*12,Financiamiento!$F76))</f>
        <v>0</v>
      </c>
      <c r="BF109" s="338">
        <f>-IF(Financiamiento!$F$32*12+$A108&lt;=pagoint!BF$11,0,PMT(Financiamiento!$F$28/12,Financiamiento!$F$32*12,Financiamiento!$F76))</f>
        <v>0</v>
      </c>
      <c r="BG109" s="338">
        <f>-IF(Financiamiento!$F$32*12+$A108&lt;=pagoint!BG$11,0,PMT(Financiamiento!$F$28/12,Financiamiento!$F$32*12,Financiamiento!$F76))</f>
        <v>0</v>
      </c>
      <c r="BH109" s="338">
        <f>-IF(Financiamiento!$F$32*12+$A108&lt;=pagoint!BH$11,0,PMT(Financiamiento!$F$28/12,Financiamiento!$F$32*12,Financiamiento!$F76))</f>
        <v>0</v>
      </c>
      <c r="BI109" s="338">
        <f>-IF(Financiamiento!$F$32*12+$A108&lt;=pagoint!BI$11,0,PMT(Financiamiento!$F$28/12,Financiamiento!$F$32*12,Financiamiento!$F76))</f>
        <v>0</v>
      </c>
      <c r="BJ109" s="338">
        <f>-IF(Financiamiento!$F$32*12+$A108&lt;=pagoint!BJ$11,0,PMT(Financiamiento!$F$28/12,Financiamiento!$F$32*12,Financiamiento!$F76))</f>
        <v>0</v>
      </c>
    </row>
    <row r="110" spans="1:62">
      <c r="A110" s="338">
        <v>35</v>
      </c>
      <c r="B110" s="337" t="s">
        <v>190</v>
      </c>
      <c r="AK110" s="338">
        <f>-IF(Financiamiento!$F$32*12+$A109&lt;=pagoint!AK$11,0,PMT(Financiamiento!$F$28/12,Financiamiento!$F$32*12,Financiamiento!$F77))</f>
        <v>0</v>
      </c>
      <c r="AL110" s="338">
        <f>-IF(Financiamiento!$F$32*12+$A109&lt;=pagoint!AL$11,0,PMT(Financiamiento!$F$28/12,Financiamiento!$F$32*12,Financiamiento!$F77))</f>
        <v>0</v>
      </c>
      <c r="AM110" s="338">
        <f>-IF(Financiamiento!$F$32*12+$A109&lt;=pagoint!AM$11,0,PMT(Financiamiento!$F$28/12,Financiamiento!$F$32*12,Financiamiento!$F77))</f>
        <v>0</v>
      </c>
      <c r="AN110" s="338">
        <f>-IF(Financiamiento!$F$32*12+$A109&lt;=pagoint!AN$11,0,PMT(Financiamiento!$F$28/12,Financiamiento!$F$32*12,Financiamiento!$F77))</f>
        <v>0</v>
      </c>
      <c r="AO110" s="338">
        <f>-IF(Financiamiento!$F$32*12+$A109&lt;=pagoint!AO$11,0,PMT(Financiamiento!$F$28/12,Financiamiento!$F$32*12,Financiamiento!$F77))</f>
        <v>0</v>
      </c>
      <c r="AP110" s="338">
        <f>-IF(Financiamiento!$F$32*12+$A109&lt;=pagoint!AP$11,0,PMT(Financiamiento!$F$28/12,Financiamiento!$F$32*12,Financiamiento!$F77))</f>
        <v>0</v>
      </c>
      <c r="AQ110" s="338">
        <f>-IF(Financiamiento!$F$32*12+$A109&lt;=pagoint!AQ$11,0,PMT(Financiamiento!$F$28/12,Financiamiento!$F$32*12,Financiamiento!$F77))</f>
        <v>0</v>
      </c>
      <c r="AR110" s="338">
        <f>-IF(Financiamiento!$F$32*12+$A109&lt;=pagoint!AR$11,0,PMT(Financiamiento!$F$28/12,Financiamiento!$F$32*12,Financiamiento!$F77))</f>
        <v>0</v>
      </c>
      <c r="AS110" s="338">
        <f>-IF(Financiamiento!$F$32*12+$A109&lt;=pagoint!AS$11,0,PMT(Financiamiento!$F$28/12,Financiamiento!$F$32*12,Financiamiento!$F77))</f>
        <v>0</v>
      </c>
      <c r="AT110" s="338">
        <f>-IF(Financiamiento!$F$32*12+$A109&lt;=pagoint!AT$11,0,PMT(Financiamiento!$F$28/12,Financiamiento!$F$32*12,Financiamiento!$F77))</f>
        <v>0</v>
      </c>
      <c r="AU110" s="338">
        <f>-IF(Financiamiento!$F$32*12+$A109&lt;=pagoint!AU$11,0,PMT(Financiamiento!$F$28/12,Financiamiento!$F$32*12,Financiamiento!$F77))</f>
        <v>0</v>
      </c>
      <c r="AV110" s="338">
        <f>-IF(Financiamiento!$F$32*12+$A109&lt;=pagoint!AV$11,0,PMT(Financiamiento!$F$28/12,Financiamiento!$F$32*12,Financiamiento!$F77))</f>
        <v>0</v>
      </c>
      <c r="AW110" s="338">
        <f>-IF(Financiamiento!$F$32*12+$A109&lt;=pagoint!AW$11,0,PMT(Financiamiento!$F$28/12,Financiamiento!$F$32*12,Financiamiento!$F77))</f>
        <v>0</v>
      </c>
      <c r="AX110" s="338">
        <f>-IF(Financiamiento!$F$32*12+$A109&lt;=pagoint!AX$11,0,PMT(Financiamiento!$F$28/12,Financiamiento!$F$32*12,Financiamiento!$F77))</f>
        <v>0</v>
      </c>
      <c r="AY110" s="338">
        <f>-IF(Financiamiento!$F$32*12+$A109&lt;=pagoint!AY$11,0,PMT(Financiamiento!$F$28/12,Financiamiento!$F$32*12,Financiamiento!$F77))</f>
        <v>0</v>
      </c>
      <c r="AZ110" s="338">
        <f>-IF(Financiamiento!$F$32*12+$A109&lt;=pagoint!AZ$11,0,PMT(Financiamiento!$F$28/12,Financiamiento!$F$32*12,Financiamiento!$F77))</f>
        <v>0</v>
      </c>
      <c r="BA110" s="338">
        <f>-IF(Financiamiento!$F$32*12+$A109&lt;=pagoint!BA$11,0,PMT(Financiamiento!$F$28/12,Financiamiento!$F$32*12,Financiamiento!$F77))</f>
        <v>0</v>
      </c>
      <c r="BB110" s="338">
        <f>-IF(Financiamiento!$F$32*12+$A109&lt;=pagoint!BB$11,0,PMT(Financiamiento!$F$28/12,Financiamiento!$F$32*12,Financiamiento!$F77))</f>
        <v>0</v>
      </c>
      <c r="BC110" s="338">
        <f>-IF(Financiamiento!$F$32*12+$A109&lt;=pagoint!BC$11,0,PMT(Financiamiento!$F$28/12,Financiamiento!$F$32*12,Financiamiento!$F77))</f>
        <v>0</v>
      </c>
      <c r="BD110" s="338">
        <f>-IF(Financiamiento!$F$32*12+$A109&lt;=pagoint!BD$11,0,PMT(Financiamiento!$F$28/12,Financiamiento!$F$32*12,Financiamiento!$F77))</f>
        <v>0</v>
      </c>
      <c r="BE110" s="338">
        <f>-IF(Financiamiento!$F$32*12+$A109&lt;=pagoint!BE$11,0,PMT(Financiamiento!$F$28/12,Financiamiento!$F$32*12,Financiamiento!$F77))</f>
        <v>0</v>
      </c>
      <c r="BF110" s="338">
        <f>-IF(Financiamiento!$F$32*12+$A109&lt;=pagoint!BF$11,0,PMT(Financiamiento!$F$28/12,Financiamiento!$F$32*12,Financiamiento!$F77))</f>
        <v>0</v>
      </c>
      <c r="BG110" s="338">
        <f>-IF(Financiamiento!$F$32*12+$A109&lt;=pagoint!BG$11,0,PMT(Financiamiento!$F$28/12,Financiamiento!$F$32*12,Financiamiento!$F77))</f>
        <v>0</v>
      </c>
      <c r="BH110" s="338">
        <f>-IF(Financiamiento!$F$32*12+$A109&lt;=pagoint!BH$11,0,PMT(Financiamiento!$F$28/12,Financiamiento!$F$32*12,Financiamiento!$F77))</f>
        <v>0</v>
      </c>
      <c r="BI110" s="338">
        <f>-IF(Financiamiento!$F$32*12+$A109&lt;=pagoint!BI$11,0,PMT(Financiamiento!$F$28/12,Financiamiento!$F$32*12,Financiamiento!$F77))</f>
        <v>0</v>
      </c>
      <c r="BJ110" s="338">
        <f>-IF(Financiamiento!$F$32*12+$A109&lt;=pagoint!BJ$11,0,PMT(Financiamiento!$F$28/12,Financiamiento!$F$32*12,Financiamiento!$F77))</f>
        <v>0</v>
      </c>
    </row>
    <row r="111" spans="1:62">
      <c r="A111" s="338">
        <v>36</v>
      </c>
      <c r="B111" s="337" t="s">
        <v>191</v>
      </c>
      <c r="AL111" s="338">
        <f>-IF(Financiamiento!$F$32*12+$A110&lt;=pagoint!AL$11,0,PMT(Financiamiento!$F$28/12,Financiamiento!$F$32*12,Financiamiento!$F78))</f>
        <v>0</v>
      </c>
      <c r="AM111" s="338">
        <f>-IF(Financiamiento!$F$32*12+$A110&lt;=pagoint!AM$11,0,PMT(Financiamiento!$F$28/12,Financiamiento!$F$32*12,Financiamiento!$F78))</f>
        <v>0</v>
      </c>
      <c r="AN111" s="338">
        <f>-IF(Financiamiento!$F$32*12+$A110&lt;=pagoint!AN$11,0,PMT(Financiamiento!$F$28/12,Financiamiento!$F$32*12,Financiamiento!$F78))</f>
        <v>0</v>
      </c>
      <c r="AO111" s="338">
        <f>-IF(Financiamiento!$F$32*12+$A110&lt;=pagoint!AO$11,0,PMT(Financiamiento!$F$28/12,Financiamiento!$F$32*12,Financiamiento!$F78))</f>
        <v>0</v>
      </c>
      <c r="AP111" s="338">
        <f>-IF(Financiamiento!$F$32*12+$A110&lt;=pagoint!AP$11,0,PMT(Financiamiento!$F$28/12,Financiamiento!$F$32*12,Financiamiento!$F78))</f>
        <v>0</v>
      </c>
      <c r="AQ111" s="338">
        <f>-IF(Financiamiento!$F$32*12+$A110&lt;=pagoint!AQ$11,0,PMT(Financiamiento!$F$28/12,Financiamiento!$F$32*12,Financiamiento!$F78))</f>
        <v>0</v>
      </c>
      <c r="AR111" s="338">
        <f>-IF(Financiamiento!$F$32*12+$A110&lt;=pagoint!AR$11,0,PMT(Financiamiento!$F$28/12,Financiamiento!$F$32*12,Financiamiento!$F78))</f>
        <v>0</v>
      </c>
      <c r="AS111" s="338">
        <f>-IF(Financiamiento!$F$32*12+$A110&lt;=pagoint!AS$11,0,PMT(Financiamiento!$F$28/12,Financiamiento!$F$32*12,Financiamiento!$F78))</f>
        <v>0</v>
      </c>
      <c r="AT111" s="338">
        <f>-IF(Financiamiento!$F$32*12+$A110&lt;=pagoint!AT$11,0,PMT(Financiamiento!$F$28/12,Financiamiento!$F$32*12,Financiamiento!$F78))</f>
        <v>0</v>
      </c>
      <c r="AU111" s="338">
        <f>-IF(Financiamiento!$F$32*12+$A110&lt;=pagoint!AU$11,0,PMT(Financiamiento!$F$28/12,Financiamiento!$F$32*12,Financiamiento!$F78))</f>
        <v>0</v>
      </c>
      <c r="AV111" s="338">
        <f>-IF(Financiamiento!$F$32*12+$A110&lt;=pagoint!AV$11,0,PMT(Financiamiento!$F$28/12,Financiamiento!$F$32*12,Financiamiento!$F78))</f>
        <v>0</v>
      </c>
      <c r="AW111" s="338">
        <f>-IF(Financiamiento!$F$32*12+$A110&lt;=pagoint!AW$11,0,PMT(Financiamiento!$F$28/12,Financiamiento!$F$32*12,Financiamiento!$F78))</f>
        <v>0</v>
      </c>
      <c r="AX111" s="338">
        <f>-IF(Financiamiento!$F$32*12+$A110&lt;=pagoint!AX$11,0,PMT(Financiamiento!$F$28/12,Financiamiento!$F$32*12,Financiamiento!$F78))</f>
        <v>0</v>
      </c>
      <c r="AY111" s="338">
        <f>-IF(Financiamiento!$F$32*12+$A110&lt;=pagoint!AY$11,0,PMT(Financiamiento!$F$28/12,Financiamiento!$F$32*12,Financiamiento!$F78))</f>
        <v>0</v>
      </c>
      <c r="AZ111" s="338">
        <f>-IF(Financiamiento!$F$32*12+$A110&lt;=pagoint!AZ$11,0,PMT(Financiamiento!$F$28/12,Financiamiento!$F$32*12,Financiamiento!$F78))</f>
        <v>0</v>
      </c>
      <c r="BA111" s="338">
        <f>-IF(Financiamiento!$F$32*12+$A110&lt;=pagoint!BA$11,0,PMT(Financiamiento!$F$28/12,Financiamiento!$F$32*12,Financiamiento!$F78))</f>
        <v>0</v>
      </c>
      <c r="BB111" s="338">
        <f>-IF(Financiamiento!$F$32*12+$A110&lt;=pagoint!BB$11,0,PMT(Financiamiento!$F$28/12,Financiamiento!$F$32*12,Financiamiento!$F78))</f>
        <v>0</v>
      </c>
      <c r="BC111" s="338">
        <f>-IF(Financiamiento!$F$32*12+$A110&lt;=pagoint!BC$11,0,PMT(Financiamiento!$F$28/12,Financiamiento!$F$32*12,Financiamiento!$F78))</f>
        <v>0</v>
      </c>
      <c r="BD111" s="338">
        <f>-IF(Financiamiento!$F$32*12+$A110&lt;=pagoint!BD$11,0,PMT(Financiamiento!$F$28/12,Financiamiento!$F$32*12,Financiamiento!$F78))</f>
        <v>0</v>
      </c>
      <c r="BE111" s="338">
        <f>-IF(Financiamiento!$F$32*12+$A110&lt;=pagoint!BE$11,0,PMT(Financiamiento!$F$28/12,Financiamiento!$F$32*12,Financiamiento!$F78))</f>
        <v>0</v>
      </c>
      <c r="BF111" s="338">
        <f>-IF(Financiamiento!$F$32*12+$A110&lt;=pagoint!BF$11,0,PMT(Financiamiento!$F$28/12,Financiamiento!$F$32*12,Financiamiento!$F78))</f>
        <v>0</v>
      </c>
      <c r="BG111" s="338">
        <f>-IF(Financiamiento!$F$32*12+$A110&lt;=pagoint!BG$11,0,PMT(Financiamiento!$F$28/12,Financiamiento!$F$32*12,Financiamiento!$F78))</f>
        <v>0</v>
      </c>
      <c r="BH111" s="338">
        <f>-IF(Financiamiento!$F$32*12+$A110&lt;=pagoint!BH$11,0,PMT(Financiamiento!$F$28/12,Financiamiento!$F$32*12,Financiamiento!$F78))</f>
        <v>0</v>
      </c>
      <c r="BI111" s="338">
        <f>-IF(Financiamiento!$F$32*12+$A110&lt;=pagoint!BI$11,0,PMT(Financiamiento!$F$28/12,Financiamiento!$F$32*12,Financiamiento!$F78))</f>
        <v>0</v>
      </c>
      <c r="BJ111" s="338">
        <f>-IF(Financiamiento!$F$32*12+$A110&lt;=pagoint!BJ$11,0,PMT(Financiamiento!$F$28/12,Financiamiento!$F$32*12,Financiamiento!$F78))</f>
        <v>0</v>
      </c>
    </row>
    <row r="112" spans="1:62">
      <c r="A112" s="338">
        <v>37</v>
      </c>
      <c r="B112" s="337" t="s">
        <v>316</v>
      </c>
      <c r="AM112" s="338">
        <f>-IF(Financiamiento!$F$32*12+$A111&lt;=pagoint!AM$11,0,PMT(Financiamiento!$F$28/12,Financiamiento!$F$32*12,Financiamiento!$F79))</f>
        <v>0</v>
      </c>
      <c r="AN112" s="338">
        <f>-IF(Financiamiento!$F$32*12+$A111&lt;=pagoint!AN$11,0,PMT(Financiamiento!$F$28/12,Financiamiento!$F$32*12,Financiamiento!$F79))</f>
        <v>0</v>
      </c>
      <c r="AO112" s="338">
        <f>-IF(Financiamiento!$F$32*12+$A111&lt;=pagoint!AO$11,0,PMT(Financiamiento!$F$28/12,Financiamiento!$F$32*12,Financiamiento!$F79))</f>
        <v>0</v>
      </c>
      <c r="AP112" s="338">
        <f>-IF(Financiamiento!$F$32*12+$A111&lt;=pagoint!AP$11,0,PMT(Financiamiento!$F$28/12,Financiamiento!$F$32*12,Financiamiento!$F79))</f>
        <v>0</v>
      </c>
      <c r="AQ112" s="338">
        <f>-IF(Financiamiento!$F$32*12+$A111&lt;=pagoint!AQ$11,0,PMT(Financiamiento!$F$28/12,Financiamiento!$F$32*12,Financiamiento!$F79))</f>
        <v>0</v>
      </c>
      <c r="AR112" s="338">
        <f>-IF(Financiamiento!$F$32*12+$A111&lt;=pagoint!AR$11,0,PMT(Financiamiento!$F$28/12,Financiamiento!$F$32*12,Financiamiento!$F79))</f>
        <v>0</v>
      </c>
      <c r="AS112" s="338">
        <f>-IF(Financiamiento!$F$32*12+$A111&lt;=pagoint!AS$11,0,PMT(Financiamiento!$F$28/12,Financiamiento!$F$32*12,Financiamiento!$F79))</f>
        <v>0</v>
      </c>
      <c r="AT112" s="338">
        <f>-IF(Financiamiento!$F$32*12+$A111&lt;=pagoint!AT$11,0,PMT(Financiamiento!$F$28/12,Financiamiento!$F$32*12,Financiamiento!$F79))</f>
        <v>0</v>
      </c>
      <c r="AU112" s="338">
        <f>-IF(Financiamiento!$F$32*12+$A111&lt;=pagoint!AU$11,0,PMT(Financiamiento!$F$28/12,Financiamiento!$F$32*12,Financiamiento!$F79))</f>
        <v>0</v>
      </c>
      <c r="AV112" s="338">
        <f>-IF(Financiamiento!$F$32*12+$A111&lt;=pagoint!AV$11,0,PMT(Financiamiento!$F$28/12,Financiamiento!$F$32*12,Financiamiento!$F79))</f>
        <v>0</v>
      </c>
      <c r="AW112" s="338">
        <f>-IF(Financiamiento!$F$32*12+$A111&lt;=pagoint!AW$11,0,PMT(Financiamiento!$F$28/12,Financiamiento!$F$32*12,Financiamiento!$F79))</f>
        <v>0</v>
      </c>
      <c r="AX112" s="338">
        <f>-IF(Financiamiento!$F$32*12+$A111&lt;=pagoint!AX$11,0,PMT(Financiamiento!$F$28/12,Financiamiento!$F$32*12,Financiamiento!$F79))</f>
        <v>0</v>
      </c>
      <c r="AY112" s="338">
        <f>-IF(Financiamiento!$F$32*12+$A111&lt;=pagoint!AY$11,0,PMT(Financiamiento!$F$28/12,Financiamiento!$F$32*12,Financiamiento!$F79))</f>
        <v>0</v>
      </c>
      <c r="AZ112" s="338">
        <f>-IF(Financiamiento!$F$32*12+$A111&lt;=pagoint!AZ$11,0,PMT(Financiamiento!$F$28/12,Financiamiento!$F$32*12,Financiamiento!$F79))</f>
        <v>0</v>
      </c>
      <c r="BA112" s="338">
        <f>-IF(Financiamiento!$F$32*12+$A111&lt;=pagoint!BA$11,0,PMT(Financiamiento!$F$28/12,Financiamiento!$F$32*12,Financiamiento!$F79))</f>
        <v>0</v>
      </c>
      <c r="BB112" s="338">
        <f>-IF(Financiamiento!$F$32*12+$A111&lt;=pagoint!BB$11,0,PMT(Financiamiento!$F$28/12,Financiamiento!$F$32*12,Financiamiento!$F79))</f>
        <v>0</v>
      </c>
      <c r="BC112" s="338">
        <f>-IF(Financiamiento!$F$32*12+$A111&lt;=pagoint!BC$11,0,PMT(Financiamiento!$F$28/12,Financiamiento!$F$32*12,Financiamiento!$F79))</f>
        <v>0</v>
      </c>
      <c r="BD112" s="338">
        <f>-IF(Financiamiento!$F$32*12+$A111&lt;=pagoint!BD$11,0,PMT(Financiamiento!$F$28/12,Financiamiento!$F$32*12,Financiamiento!$F79))</f>
        <v>0</v>
      </c>
      <c r="BE112" s="338">
        <f>-IF(Financiamiento!$F$32*12+$A111&lt;=pagoint!BE$11,0,PMT(Financiamiento!$F$28/12,Financiamiento!$F$32*12,Financiamiento!$F79))</f>
        <v>0</v>
      </c>
      <c r="BF112" s="338">
        <f>-IF(Financiamiento!$F$32*12+$A111&lt;=pagoint!BF$11,0,PMT(Financiamiento!$F$28/12,Financiamiento!$F$32*12,Financiamiento!$F79))</f>
        <v>0</v>
      </c>
      <c r="BG112" s="338">
        <f>-IF(Financiamiento!$F$32*12+$A111&lt;=pagoint!BG$11,0,PMT(Financiamiento!$F$28/12,Financiamiento!$F$32*12,Financiamiento!$F79))</f>
        <v>0</v>
      </c>
      <c r="BH112" s="338">
        <f>-IF(Financiamiento!$F$32*12+$A111&lt;=pagoint!BH$11,0,PMT(Financiamiento!$F$28/12,Financiamiento!$F$32*12,Financiamiento!$F79))</f>
        <v>0</v>
      </c>
      <c r="BI112" s="338">
        <f>-IF(Financiamiento!$F$32*12+$A111&lt;=pagoint!BI$11,0,PMT(Financiamiento!$F$28/12,Financiamiento!$F$32*12,Financiamiento!$F79))</f>
        <v>0</v>
      </c>
      <c r="BJ112" s="338">
        <f>-IF(Financiamiento!$F$32*12+$A111&lt;=pagoint!BJ$11,0,PMT(Financiamiento!$F$28/12,Financiamiento!$F$32*12,Financiamiento!$F79))</f>
        <v>0</v>
      </c>
    </row>
    <row r="113" spans="1:62">
      <c r="A113" s="338">
        <v>38</v>
      </c>
      <c r="B113" s="337" t="s">
        <v>317</v>
      </c>
      <c r="AN113" s="338">
        <f>-IF(Financiamiento!$F$32*12+$A112&lt;=pagoint!AN$11,0,PMT(Financiamiento!$F$28/12,Financiamiento!$F$32*12,Financiamiento!$F80))</f>
        <v>0</v>
      </c>
      <c r="AO113" s="338">
        <f>-IF(Financiamiento!$F$32*12+$A112&lt;=pagoint!AO$11,0,PMT(Financiamiento!$F$28/12,Financiamiento!$F$32*12,Financiamiento!$F80))</f>
        <v>0</v>
      </c>
      <c r="AP113" s="338">
        <f>-IF(Financiamiento!$F$32*12+$A112&lt;=pagoint!AP$11,0,PMT(Financiamiento!$F$28/12,Financiamiento!$F$32*12,Financiamiento!$F80))</f>
        <v>0</v>
      </c>
      <c r="AQ113" s="338">
        <f>-IF(Financiamiento!$F$32*12+$A112&lt;=pagoint!AQ$11,0,PMT(Financiamiento!$F$28/12,Financiamiento!$F$32*12,Financiamiento!$F80))</f>
        <v>0</v>
      </c>
      <c r="AR113" s="338">
        <f>-IF(Financiamiento!$F$32*12+$A112&lt;=pagoint!AR$11,0,PMT(Financiamiento!$F$28/12,Financiamiento!$F$32*12,Financiamiento!$F80))</f>
        <v>0</v>
      </c>
      <c r="AS113" s="338">
        <f>-IF(Financiamiento!$F$32*12+$A112&lt;=pagoint!AS$11,0,PMT(Financiamiento!$F$28/12,Financiamiento!$F$32*12,Financiamiento!$F80))</f>
        <v>0</v>
      </c>
      <c r="AT113" s="338">
        <f>-IF(Financiamiento!$F$32*12+$A112&lt;=pagoint!AT$11,0,PMT(Financiamiento!$F$28/12,Financiamiento!$F$32*12,Financiamiento!$F80))</f>
        <v>0</v>
      </c>
      <c r="AU113" s="338">
        <f>-IF(Financiamiento!$F$32*12+$A112&lt;=pagoint!AU$11,0,PMT(Financiamiento!$F$28/12,Financiamiento!$F$32*12,Financiamiento!$F80))</f>
        <v>0</v>
      </c>
      <c r="AV113" s="338">
        <f>-IF(Financiamiento!$F$32*12+$A112&lt;=pagoint!AV$11,0,PMT(Financiamiento!$F$28/12,Financiamiento!$F$32*12,Financiamiento!$F80))</f>
        <v>0</v>
      </c>
      <c r="AW113" s="338">
        <f>-IF(Financiamiento!$F$32*12+$A112&lt;=pagoint!AW$11,0,PMT(Financiamiento!$F$28/12,Financiamiento!$F$32*12,Financiamiento!$F80))</f>
        <v>0</v>
      </c>
      <c r="AX113" s="338">
        <f>-IF(Financiamiento!$F$32*12+$A112&lt;=pagoint!AX$11,0,PMT(Financiamiento!$F$28/12,Financiamiento!$F$32*12,Financiamiento!$F80))</f>
        <v>0</v>
      </c>
      <c r="AY113" s="338">
        <f>-IF(Financiamiento!$F$32*12+$A112&lt;=pagoint!AY$11,0,PMT(Financiamiento!$F$28/12,Financiamiento!$F$32*12,Financiamiento!$F80))</f>
        <v>0</v>
      </c>
      <c r="AZ113" s="338">
        <f>-IF(Financiamiento!$F$32*12+$A112&lt;=pagoint!AZ$11,0,PMT(Financiamiento!$F$28/12,Financiamiento!$F$32*12,Financiamiento!$F80))</f>
        <v>0</v>
      </c>
      <c r="BA113" s="338">
        <f>-IF(Financiamiento!$F$32*12+$A112&lt;=pagoint!BA$11,0,PMT(Financiamiento!$F$28/12,Financiamiento!$F$32*12,Financiamiento!$F80))</f>
        <v>0</v>
      </c>
      <c r="BB113" s="338">
        <f>-IF(Financiamiento!$F$32*12+$A112&lt;=pagoint!BB$11,0,PMT(Financiamiento!$F$28/12,Financiamiento!$F$32*12,Financiamiento!$F80))</f>
        <v>0</v>
      </c>
      <c r="BC113" s="338">
        <f>-IF(Financiamiento!$F$32*12+$A112&lt;=pagoint!BC$11,0,PMT(Financiamiento!$F$28/12,Financiamiento!$F$32*12,Financiamiento!$F80))</f>
        <v>0</v>
      </c>
      <c r="BD113" s="338">
        <f>-IF(Financiamiento!$F$32*12+$A112&lt;=pagoint!BD$11,0,PMT(Financiamiento!$F$28/12,Financiamiento!$F$32*12,Financiamiento!$F80))</f>
        <v>0</v>
      </c>
      <c r="BE113" s="338">
        <f>-IF(Financiamiento!$F$32*12+$A112&lt;=pagoint!BE$11,0,PMT(Financiamiento!$F$28/12,Financiamiento!$F$32*12,Financiamiento!$F80))</f>
        <v>0</v>
      </c>
      <c r="BF113" s="338">
        <f>-IF(Financiamiento!$F$32*12+$A112&lt;=pagoint!BF$11,0,PMT(Financiamiento!$F$28/12,Financiamiento!$F$32*12,Financiamiento!$F80))</f>
        <v>0</v>
      </c>
      <c r="BG113" s="338">
        <f>-IF(Financiamiento!$F$32*12+$A112&lt;=pagoint!BG$11,0,PMT(Financiamiento!$F$28/12,Financiamiento!$F$32*12,Financiamiento!$F80))</f>
        <v>0</v>
      </c>
      <c r="BH113" s="338">
        <f>-IF(Financiamiento!$F$32*12+$A112&lt;=pagoint!BH$11,0,PMT(Financiamiento!$F$28/12,Financiamiento!$F$32*12,Financiamiento!$F80))</f>
        <v>0</v>
      </c>
      <c r="BI113" s="338">
        <f>-IF(Financiamiento!$F$32*12+$A112&lt;=pagoint!BI$11,0,PMT(Financiamiento!$F$28/12,Financiamiento!$F$32*12,Financiamiento!$F80))</f>
        <v>0</v>
      </c>
      <c r="BJ113" s="338">
        <f>-IF(Financiamiento!$F$32*12+$A112&lt;=pagoint!BJ$11,0,PMT(Financiamiento!$F$28/12,Financiamiento!$F$32*12,Financiamiento!$F80))</f>
        <v>0</v>
      </c>
    </row>
    <row r="114" spans="1:62">
      <c r="A114" s="338">
        <v>39</v>
      </c>
      <c r="B114" s="337" t="s">
        <v>318</v>
      </c>
      <c r="AO114" s="338">
        <f>-IF(Financiamiento!$F$32*12+$A113&lt;=pagoint!AO$11,0,PMT(Financiamiento!$F$28/12,Financiamiento!$F$32*12,Financiamiento!$F81))</f>
        <v>0</v>
      </c>
      <c r="AP114" s="338">
        <f>-IF(Financiamiento!$F$32*12+$A113&lt;=pagoint!AP$11,0,PMT(Financiamiento!$F$28/12,Financiamiento!$F$32*12,Financiamiento!$F81))</f>
        <v>0</v>
      </c>
      <c r="AQ114" s="338">
        <f>-IF(Financiamiento!$F$32*12+$A113&lt;=pagoint!AQ$11,0,PMT(Financiamiento!$F$28/12,Financiamiento!$F$32*12,Financiamiento!$F81))</f>
        <v>0</v>
      </c>
      <c r="AR114" s="338">
        <f>-IF(Financiamiento!$F$32*12+$A113&lt;=pagoint!AR$11,0,PMT(Financiamiento!$F$28/12,Financiamiento!$F$32*12,Financiamiento!$F81))</f>
        <v>0</v>
      </c>
      <c r="AS114" s="338">
        <f>-IF(Financiamiento!$F$32*12+$A113&lt;=pagoint!AS$11,0,PMT(Financiamiento!$F$28/12,Financiamiento!$F$32*12,Financiamiento!$F81))</f>
        <v>0</v>
      </c>
      <c r="AT114" s="338">
        <f>-IF(Financiamiento!$F$32*12+$A113&lt;=pagoint!AT$11,0,PMT(Financiamiento!$F$28/12,Financiamiento!$F$32*12,Financiamiento!$F81))</f>
        <v>0</v>
      </c>
      <c r="AU114" s="338">
        <f>-IF(Financiamiento!$F$32*12+$A113&lt;=pagoint!AU$11,0,PMT(Financiamiento!$F$28/12,Financiamiento!$F$32*12,Financiamiento!$F81))</f>
        <v>0</v>
      </c>
      <c r="AV114" s="338">
        <f>-IF(Financiamiento!$F$32*12+$A113&lt;=pagoint!AV$11,0,PMT(Financiamiento!$F$28/12,Financiamiento!$F$32*12,Financiamiento!$F81))</f>
        <v>0</v>
      </c>
      <c r="AW114" s="338">
        <f>-IF(Financiamiento!$F$32*12+$A113&lt;=pagoint!AW$11,0,PMT(Financiamiento!$F$28/12,Financiamiento!$F$32*12,Financiamiento!$F81))</f>
        <v>0</v>
      </c>
      <c r="AX114" s="338">
        <f>-IF(Financiamiento!$F$32*12+$A113&lt;=pagoint!AX$11,0,PMT(Financiamiento!$F$28/12,Financiamiento!$F$32*12,Financiamiento!$F81))</f>
        <v>0</v>
      </c>
      <c r="AY114" s="338">
        <f>-IF(Financiamiento!$F$32*12+$A113&lt;=pagoint!AY$11,0,PMT(Financiamiento!$F$28/12,Financiamiento!$F$32*12,Financiamiento!$F81))</f>
        <v>0</v>
      </c>
      <c r="AZ114" s="338">
        <f>-IF(Financiamiento!$F$32*12+$A113&lt;=pagoint!AZ$11,0,PMT(Financiamiento!$F$28/12,Financiamiento!$F$32*12,Financiamiento!$F81))</f>
        <v>0</v>
      </c>
      <c r="BA114" s="338">
        <f>-IF(Financiamiento!$F$32*12+$A113&lt;=pagoint!BA$11,0,PMT(Financiamiento!$F$28/12,Financiamiento!$F$32*12,Financiamiento!$F81))</f>
        <v>0</v>
      </c>
      <c r="BB114" s="338">
        <f>-IF(Financiamiento!$F$32*12+$A113&lt;=pagoint!BB$11,0,PMT(Financiamiento!$F$28/12,Financiamiento!$F$32*12,Financiamiento!$F81))</f>
        <v>0</v>
      </c>
      <c r="BC114" s="338">
        <f>-IF(Financiamiento!$F$32*12+$A113&lt;=pagoint!BC$11,0,PMT(Financiamiento!$F$28/12,Financiamiento!$F$32*12,Financiamiento!$F81))</f>
        <v>0</v>
      </c>
      <c r="BD114" s="338">
        <f>-IF(Financiamiento!$F$32*12+$A113&lt;=pagoint!BD$11,0,PMT(Financiamiento!$F$28/12,Financiamiento!$F$32*12,Financiamiento!$F81))</f>
        <v>0</v>
      </c>
      <c r="BE114" s="338">
        <f>-IF(Financiamiento!$F$32*12+$A113&lt;=pagoint!BE$11,0,PMT(Financiamiento!$F$28/12,Financiamiento!$F$32*12,Financiamiento!$F81))</f>
        <v>0</v>
      </c>
      <c r="BF114" s="338">
        <f>-IF(Financiamiento!$F$32*12+$A113&lt;=pagoint!BF$11,0,PMT(Financiamiento!$F$28/12,Financiamiento!$F$32*12,Financiamiento!$F81))</f>
        <v>0</v>
      </c>
      <c r="BG114" s="338">
        <f>-IF(Financiamiento!$F$32*12+$A113&lt;=pagoint!BG$11,0,PMT(Financiamiento!$F$28/12,Financiamiento!$F$32*12,Financiamiento!$F81))</f>
        <v>0</v>
      </c>
      <c r="BH114" s="338">
        <f>-IF(Financiamiento!$F$32*12+$A113&lt;=pagoint!BH$11,0,PMT(Financiamiento!$F$28/12,Financiamiento!$F$32*12,Financiamiento!$F81))</f>
        <v>0</v>
      </c>
      <c r="BI114" s="338">
        <f>-IF(Financiamiento!$F$32*12+$A113&lt;=pagoint!BI$11,0,PMT(Financiamiento!$F$28/12,Financiamiento!$F$32*12,Financiamiento!$F81))</f>
        <v>0</v>
      </c>
      <c r="BJ114" s="338">
        <f>-IF(Financiamiento!$F$32*12+$A113&lt;=pagoint!BJ$11,0,PMT(Financiamiento!$F$28/12,Financiamiento!$F$32*12,Financiamiento!$F81))</f>
        <v>0</v>
      </c>
    </row>
    <row r="115" spans="1:62">
      <c r="A115" s="338">
        <v>40</v>
      </c>
      <c r="B115" s="337" t="s">
        <v>319</v>
      </c>
      <c r="AP115" s="338">
        <f>-IF(Financiamiento!$F$32*12+$A114&lt;=pagoint!AP$11,0,PMT(Financiamiento!$F$28/12,Financiamiento!$F$32*12,Financiamiento!$F82))</f>
        <v>0</v>
      </c>
      <c r="AQ115" s="338">
        <f>-IF(Financiamiento!$F$32*12+$A114&lt;=pagoint!AQ$11,0,PMT(Financiamiento!$F$28/12,Financiamiento!$F$32*12,Financiamiento!$F82))</f>
        <v>0</v>
      </c>
      <c r="AR115" s="338">
        <f>-IF(Financiamiento!$F$32*12+$A114&lt;=pagoint!AR$11,0,PMT(Financiamiento!$F$28/12,Financiamiento!$F$32*12,Financiamiento!$F82))</f>
        <v>0</v>
      </c>
      <c r="AS115" s="338">
        <f>-IF(Financiamiento!$F$32*12+$A114&lt;=pagoint!AS$11,0,PMT(Financiamiento!$F$28/12,Financiamiento!$F$32*12,Financiamiento!$F82))</f>
        <v>0</v>
      </c>
      <c r="AT115" s="338">
        <f>-IF(Financiamiento!$F$32*12+$A114&lt;=pagoint!AT$11,0,PMT(Financiamiento!$F$28/12,Financiamiento!$F$32*12,Financiamiento!$F82))</f>
        <v>0</v>
      </c>
      <c r="AU115" s="338">
        <f>-IF(Financiamiento!$F$32*12+$A114&lt;=pagoint!AU$11,0,PMT(Financiamiento!$F$28/12,Financiamiento!$F$32*12,Financiamiento!$F82))</f>
        <v>0</v>
      </c>
      <c r="AV115" s="338">
        <f>-IF(Financiamiento!$F$32*12+$A114&lt;=pagoint!AV$11,0,PMT(Financiamiento!$F$28/12,Financiamiento!$F$32*12,Financiamiento!$F82))</f>
        <v>0</v>
      </c>
      <c r="AW115" s="338">
        <f>-IF(Financiamiento!$F$32*12+$A114&lt;=pagoint!AW$11,0,PMT(Financiamiento!$F$28/12,Financiamiento!$F$32*12,Financiamiento!$F82))</f>
        <v>0</v>
      </c>
      <c r="AX115" s="338">
        <f>-IF(Financiamiento!$F$32*12+$A114&lt;=pagoint!AX$11,0,PMT(Financiamiento!$F$28/12,Financiamiento!$F$32*12,Financiamiento!$F82))</f>
        <v>0</v>
      </c>
      <c r="AY115" s="338">
        <f>-IF(Financiamiento!$F$32*12+$A114&lt;=pagoint!AY$11,0,PMT(Financiamiento!$F$28/12,Financiamiento!$F$32*12,Financiamiento!$F82))</f>
        <v>0</v>
      </c>
      <c r="AZ115" s="338">
        <f>-IF(Financiamiento!$F$32*12+$A114&lt;=pagoint!AZ$11,0,PMT(Financiamiento!$F$28/12,Financiamiento!$F$32*12,Financiamiento!$F82))</f>
        <v>0</v>
      </c>
      <c r="BA115" s="338">
        <f>-IF(Financiamiento!$F$32*12+$A114&lt;=pagoint!BA$11,0,PMT(Financiamiento!$F$28/12,Financiamiento!$F$32*12,Financiamiento!$F82))</f>
        <v>0</v>
      </c>
      <c r="BB115" s="338">
        <f>-IF(Financiamiento!$F$32*12+$A114&lt;=pagoint!BB$11,0,PMT(Financiamiento!$F$28/12,Financiamiento!$F$32*12,Financiamiento!$F82))</f>
        <v>0</v>
      </c>
      <c r="BC115" s="338">
        <f>-IF(Financiamiento!$F$32*12+$A114&lt;=pagoint!BC$11,0,PMT(Financiamiento!$F$28/12,Financiamiento!$F$32*12,Financiamiento!$F82))</f>
        <v>0</v>
      </c>
      <c r="BD115" s="338">
        <f>-IF(Financiamiento!$F$32*12+$A114&lt;=pagoint!BD$11,0,PMT(Financiamiento!$F$28/12,Financiamiento!$F$32*12,Financiamiento!$F82))</f>
        <v>0</v>
      </c>
      <c r="BE115" s="338">
        <f>-IF(Financiamiento!$F$32*12+$A114&lt;=pagoint!BE$11,0,PMT(Financiamiento!$F$28/12,Financiamiento!$F$32*12,Financiamiento!$F82))</f>
        <v>0</v>
      </c>
      <c r="BF115" s="338">
        <f>-IF(Financiamiento!$F$32*12+$A114&lt;=pagoint!BF$11,0,PMT(Financiamiento!$F$28/12,Financiamiento!$F$32*12,Financiamiento!$F82))</f>
        <v>0</v>
      </c>
      <c r="BG115" s="338">
        <f>-IF(Financiamiento!$F$32*12+$A114&lt;=pagoint!BG$11,0,PMT(Financiamiento!$F$28/12,Financiamiento!$F$32*12,Financiamiento!$F82))</f>
        <v>0</v>
      </c>
      <c r="BH115" s="338">
        <f>-IF(Financiamiento!$F$32*12+$A114&lt;=pagoint!BH$11,0,PMT(Financiamiento!$F$28/12,Financiamiento!$F$32*12,Financiamiento!$F82))</f>
        <v>0</v>
      </c>
      <c r="BI115" s="338">
        <f>-IF(Financiamiento!$F$32*12+$A114&lt;=pagoint!BI$11,0,PMT(Financiamiento!$F$28/12,Financiamiento!$F$32*12,Financiamiento!$F82))</f>
        <v>0</v>
      </c>
      <c r="BJ115" s="338">
        <f>-IF(Financiamiento!$F$32*12+$A114&lt;=pagoint!BJ$11,0,PMT(Financiamiento!$F$28/12,Financiamiento!$F$32*12,Financiamiento!$F82))</f>
        <v>0</v>
      </c>
    </row>
    <row r="116" spans="1:62">
      <c r="A116" s="338">
        <v>41</v>
      </c>
      <c r="B116" s="337" t="s">
        <v>320</v>
      </c>
      <c r="AQ116" s="338">
        <f>-IF(Financiamiento!$F$32*12+$A115&lt;=pagoint!AQ$11,0,PMT(Financiamiento!$F$28/12,Financiamiento!$F$32*12,Financiamiento!$F83))</f>
        <v>0</v>
      </c>
      <c r="AR116" s="338">
        <f>-IF(Financiamiento!$F$32*12+$A115&lt;=pagoint!AR$11,0,PMT(Financiamiento!$F$28/12,Financiamiento!$F$32*12,Financiamiento!$F83))</f>
        <v>0</v>
      </c>
      <c r="AS116" s="338">
        <f>-IF(Financiamiento!$F$32*12+$A115&lt;=pagoint!AS$11,0,PMT(Financiamiento!$F$28/12,Financiamiento!$F$32*12,Financiamiento!$F83))</f>
        <v>0</v>
      </c>
      <c r="AT116" s="338">
        <f>-IF(Financiamiento!$F$32*12+$A115&lt;=pagoint!AT$11,0,PMT(Financiamiento!$F$28/12,Financiamiento!$F$32*12,Financiamiento!$F83))</f>
        <v>0</v>
      </c>
      <c r="AU116" s="338">
        <f>-IF(Financiamiento!$F$32*12+$A115&lt;=pagoint!AU$11,0,PMT(Financiamiento!$F$28/12,Financiamiento!$F$32*12,Financiamiento!$F83))</f>
        <v>0</v>
      </c>
      <c r="AV116" s="338">
        <f>-IF(Financiamiento!$F$32*12+$A115&lt;=pagoint!AV$11,0,PMT(Financiamiento!$F$28/12,Financiamiento!$F$32*12,Financiamiento!$F83))</f>
        <v>0</v>
      </c>
      <c r="AW116" s="338">
        <f>-IF(Financiamiento!$F$32*12+$A115&lt;=pagoint!AW$11,0,PMT(Financiamiento!$F$28/12,Financiamiento!$F$32*12,Financiamiento!$F83))</f>
        <v>0</v>
      </c>
      <c r="AX116" s="338">
        <f>-IF(Financiamiento!$F$32*12+$A115&lt;=pagoint!AX$11,0,PMT(Financiamiento!$F$28/12,Financiamiento!$F$32*12,Financiamiento!$F83))</f>
        <v>0</v>
      </c>
      <c r="AY116" s="338">
        <f>-IF(Financiamiento!$F$32*12+$A115&lt;=pagoint!AY$11,0,PMT(Financiamiento!$F$28/12,Financiamiento!$F$32*12,Financiamiento!$F83))</f>
        <v>0</v>
      </c>
      <c r="AZ116" s="338">
        <f>-IF(Financiamiento!$F$32*12+$A115&lt;=pagoint!AZ$11,0,PMT(Financiamiento!$F$28/12,Financiamiento!$F$32*12,Financiamiento!$F83))</f>
        <v>0</v>
      </c>
      <c r="BA116" s="338">
        <f>-IF(Financiamiento!$F$32*12+$A115&lt;=pagoint!BA$11,0,PMT(Financiamiento!$F$28/12,Financiamiento!$F$32*12,Financiamiento!$F83))</f>
        <v>0</v>
      </c>
      <c r="BB116" s="338">
        <f>-IF(Financiamiento!$F$32*12+$A115&lt;=pagoint!BB$11,0,PMT(Financiamiento!$F$28/12,Financiamiento!$F$32*12,Financiamiento!$F83))</f>
        <v>0</v>
      </c>
      <c r="BC116" s="338">
        <f>-IF(Financiamiento!$F$32*12+$A115&lt;=pagoint!BC$11,0,PMT(Financiamiento!$F$28/12,Financiamiento!$F$32*12,Financiamiento!$F83))</f>
        <v>0</v>
      </c>
      <c r="BD116" s="338">
        <f>-IF(Financiamiento!$F$32*12+$A115&lt;=pagoint!BD$11,0,PMT(Financiamiento!$F$28/12,Financiamiento!$F$32*12,Financiamiento!$F83))</f>
        <v>0</v>
      </c>
      <c r="BE116" s="338">
        <f>-IF(Financiamiento!$F$32*12+$A115&lt;=pagoint!BE$11,0,PMT(Financiamiento!$F$28/12,Financiamiento!$F$32*12,Financiamiento!$F83))</f>
        <v>0</v>
      </c>
      <c r="BF116" s="338">
        <f>-IF(Financiamiento!$F$32*12+$A115&lt;=pagoint!BF$11,0,PMT(Financiamiento!$F$28/12,Financiamiento!$F$32*12,Financiamiento!$F83))</f>
        <v>0</v>
      </c>
      <c r="BG116" s="338">
        <f>-IF(Financiamiento!$F$32*12+$A115&lt;=pagoint!BG$11,0,PMT(Financiamiento!$F$28/12,Financiamiento!$F$32*12,Financiamiento!$F83))</f>
        <v>0</v>
      </c>
      <c r="BH116" s="338">
        <f>-IF(Financiamiento!$F$32*12+$A115&lt;=pagoint!BH$11,0,PMT(Financiamiento!$F$28/12,Financiamiento!$F$32*12,Financiamiento!$F83))</f>
        <v>0</v>
      </c>
      <c r="BI116" s="338">
        <f>-IF(Financiamiento!$F$32*12+$A115&lt;=pagoint!BI$11,0,PMT(Financiamiento!$F$28/12,Financiamiento!$F$32*12,Financiamiento!$F83))</f>
        <v>0</v>
      </c>
      <c r="BJ116" s="338">
        <f>-IF(Financiamiento!$F$32*12+$A115&lt;=pagoint!BJ$11,0,PMT(Financiamiento!$F$28/12,Financiamiento!$F$32*12,Financiamiento!$F83))</f>
        <v>0</v>
      </c>
    </row>
    <row r="117" spans="1:62">
      <c r="A117" s="338">
        <v>42</v>
      </c>
      <c r="B117" s="337" t="s">
        <v>321</v>
      </c>
      <c r="AR117" s="338">
        <f>-IF(Financiamiento!$F$32*12+$A116&lt;=pagoint!AR$11,0,PMT(Financiamiento!$F$28/12,Financiamiento!$F$32*12,Financiamiento!$F84))</f>
        <v>0</v>
      </c>
      <c r="AS117" s="338">
        <f>-IF(Financiamiento!$F$32*12+$A116&lt;=pagoint!AS$11,0,PMT(Financiamiento!$F$28/12,Financiamiento!$F$32*12,Financiamiento!$F84))</f>
        <v>0</v>
      </c>
      <c r="AT117" s="338">
        <f>-IF(Financiamiento!$F$32*12+$A116&lt;=pagoint!AT$11,0,PMT(Financiamiento!$F$28/12,Financiamiento!$F$32*12,Financiamiento!$F84))</f>
        <v>0</v>
      </c>
      <c r="AU117" s="338">
        <f>-IF(Financiamiento!$F$32*12+$A116&lt;=pagoint!AU$11,0,PMT(Financiamiento!$F$28/12,Financiamiento!$F$32*12,Financiamiento!$F84))</f>
        <v>0</v>
      </c>
      <c r="AV117" s="338">
        <f>-IF(Financiamiento!$F$32*12+$A116&lt;=pagoint!AV$11,0,PMT(Financiamiento!$F$28/12,Financiamiento!$F$32*12,Financiamiento!$F84))</f>
        <v>0</v>
      </c>
      <c r="AW117" s="338">
        <f>-IF(Financiamiento!$F$32*12+$A116&lt;=pagoint!AW$11,0,PMT(Financiamiento!$F$28/12,Financiamiento!$F$32*12,Financiamiento!$F84))</f>
        <v>0</v>
      </c>
      <c r="AX117" s="338">
        <f>-IF(Financiamiento!$F$32*12+$A116&lt;=pagoint!AX$11,0,PMT(Financiamiento!$F$28/12,Financiamiento!$F$32*12,Financiamiento!$F84))</f>
        <v>0</v>
      </c>
      <c r="AY117" s="338">
        <f>-IF(Financiamiento!$F$32*12+$A116&lt;=pagoint!AY$11,0,PMT(Financiamiento!$F$28/12,Financiamiento!$F$32*12,Financiamiento!$F84))</f>
        <v>0</v>
      </c>
      <c r="AZ117" s="338">
        <f>-IF(Financiamiento!$F$32*12+$A116&lt;=pagoint!AZ$11,0,PMT(Financiamiento!$F$28/12,Financiamiento!$F$32*12,Financiamiento!$F84))</f>
        <v>0</v>
      </c>
      <c r="BA117" s="338">
        <f>-IF(Financiamiento!$F$32*12+$A116&lt;=pagoint!BA$11,0,PMT(Financiamiento!$F$28/12,Financiamiento!$F$32*12,Financiamiento!$F84))</f>
        <v>0</v>
      </c>
      <c r="BB117" s="338">
        <f>-IF(Financiamiento!$F$32*12+$A116&lt;=pagoint!BB$11,0,PMT(Financiamiento!$F$28/12,Financiamiento!$F$32*12,Financiamiento!$F84))</f>
        <v>0</v>
      </c>
      <c r="BC117" s="338">
        <f>-IF(Financiamiento!$F$32*12+$A116&lt;=pagoint!BC$11,0,PMT(Financiamiento!$F$28/12,Financiamiento!$F$32*12,Financiamiento!$F84))</f>
        <v>0</v>
      </c>
      <c r="BD117" s="338">
        <f>-IF(Financiamiento!$F$32*12+$A116&lt;=pagoint!BD$11,0,PMT(Financiamiento!$F$28/12,Financiamiento!$F$32*12,Financiamiento!$F84))</f>
        <v>0</v>
      </c>
      <c r="BE117" s="338">
        <f>-IF(Financiamiento!$F$32*12+$A116&lt;=pagoint!BE$11,0,PMT(Financiamiento!$F$28/12,Financiamiento!$F$32*12,Financiamiento!$F84))</f>
        <v>0</v>
      </c>
      <c r="BF117" s="338">
        <f>-IF(Financiamiento!$F$32*12+$A116&lt;=pagoint!BF$11,0,PMT(Financiamiento!$F$28/12,Financiamiento!$F$32*12,Financiamiento!$F84))</f>
        <v>0</v>
      </c>
      <c r="BG117" s="338">
        <f>-IF(Financiamiento!$F$32*12+$A116&lt;=pagoint!BG$11,0,PMT(Financiamiento!$F$28/12,Financiamiento!$F$32*12,Financiamiento!$F84))</f>
        <v>0</v>
      </c>
      <c r="BH117" s="338">
        <f>-IF(Financiamiento!$F$32*12+$A116&lt;=pagoint!BH$11,0,PMT(Financiamiento!$F$28/12,Financiamiento!$F$32*12,Financiamiento!$F84))</f>
        <v>0</v>
      </c>
      <c r="BI117" s="338">
        <f>-IF(Financiamiento!$F$32*12+$A116&lt;=pagoint!BI$11,0,PMT(Financiamiento!$F$28/12,Financiamiento!$F$32*12,Financiamiento!$F84))</f>
        <v>0</v>
      </c>
      <c r="BJ117" s="338">
        <f>-IF(Financiamiento!$F$32*12+$A116&lt;=pagoint!BJ$11,0,PMT(Financiamiento!$F$28/12,Financiamiento!$F$32*12,Financiamiento!$F84))</f>
        <v>0</v>
      </c>
    </row>
    <row r="118" spans="1:62">
      <c r="A118" s="338">
        <v>43</v>
      </c>
      <c r="B118" s="337" t="s">
        <v>322</v>
      </c>
      <c r="AS118" s="338">
        <f>-IF(Financiamiento!$F$32*12+$A117&lt;=pagoint!AS$11,0,PMT(Financiamiento!$F$28/12,Financiamiento!$F$32*12,Financiamiento!$F85))</f>
        <v>0</v>
      </c>
      <c r="AT118" s="338">
        <f>-IF(Financiamiento!$F$32*12+$A117&lt;=pagoint!AT$11,0,PMT(Financiamiento!$F$28/12,Financiamiento!$F$32*12,Financiamiento!$F85))</f>
        <v>0</v>
      </c>
      <c r="AU118" s="338">
        <f>-IF(Financiamiento!$F$32*12+$A117&lt;=pagoint!AU$11,0,PMT(Financiamiento!$F$28/12,Financiamiento!$F$32*12,Financiamiento!$F85))</f>
        <v>0</v>
      </c>
      <c r="AV118" s="338">
        <f>-IF(Financiamiento!$F$32*12+$A117&lt;=pagoint!AV$11,0,PMT(Financiamiento!$F$28/12,Financiamiento!$F$32*12,Financiamiento!$F85))</f>
        <v>0</v>
      </c>
      <c r="AW118" s="338">
        <f>-IF(Financiamiento!$F$32*12+$A117&lt;=pagoint!AW$11,0,PMT(Financiamiento!$F$28/12,Financiamiento!$F$32*12,Financiamiento!$F85))</f>
        <v>0</v>
      </c>
      <c r="AX118" s="338">
        <f>-IF(Financiamiento!$F$32*12+$A117&lt;=pagoint!AX$11,0,PMT(Financiamiento!$F$28/12,Financiamiento!$F$32*12,Financiamiento!$F85))</f>
        <v>0</v>
      </c>
      <c r="AY118" s="338">
        <f>-IF(Financiamiento!$F$32*12+$A117&lt;=pagoint!AY$11,0,PMT(Financiamiento!$F$28/12,Financiamiento!$F$32*12,Financiamiento!$F85))</f>
        <v>0</v>
      </c>
      <c r="AZ118" s="338">
        <f>-IF(Financiamiento!$F$32*12+$A117&lt;=pagoint!AZ$11,0,PMT(Financiamiento!$F$28/12,Financiamiento!$F$32*12,Financiamiento!$F85))</f>
        <v>0</v>
      </c>
      <c r="BA118" s="338">
        <f>-IF(Financiamiento!$F$32*12+$A117&lt;=pagoint!BA$11,0,PMT(Financiamiento!$F$28/12,Financiamiento!$F$32*12,Financiamiento!$F85))</f>
        <v>0</v>
      </c>
      <c r="BB118" s="338">
        <f>-IF(Financiamiento!$F$32*12+$A117&lt;=pagoint!BB$11,0,PMT(Financiamiento!$F$28/12,Financiamiento!$F$32*12,Financiamiento!$F85))</f>
        <v>0</v>
      </c>
      <c r="BC118" s="338">
        <f>-IF(Financiamiento!$F$32*12+$A117&lt;=pagoint!BC$11,0,PMT(Financiamiento!$F$28/12,Financiamiento!$F$32*12,Financiamiento!$F85))</f>
        <v>0</v>
      </c>
      <c r="BD118" s="338">
        <f>-IF(Financiamiento!$F$32*12+$A117&lt;=pagoint!BD$11,0,PMT(Financiamiento!$F$28/12,Financiamiento!$F$32*12,Financiamiento!$F85))</f>
        <v>0</v>
      </c>
      <c r="BE118" s="338">
        <f>-IF(Financiamiento!$F$32*12+$A117&lt;=pagoint!BE$11,0,PMT(Financiamiento!$F$28/12,Financiamiento!$F$32*12,Financiamiento!$F85))</f>
        <v>0</v>
      </c>
      <c r="BF118" s="338">
        <f>-IF(Financiamiento!$F$32*12+$A117&lt;=pagoint!BF$11,0,PMT(Financiamiento!$F$28/12,Financiamiento!$F$32*12,Financiamiento!$F85))</f>
        <v>0</v>
      </c>
      <c r="BG118" s="338">
        <f>-IF(Financiamiento!$F$32*12+$A117&lt;=pagoint!BG$11,0,PMT(Financiamiento!$F$28/12,Financiamiento!$F$32*12,Financiamiento!$F85))</f>
        <v>0</v>
      </c>
      <c r="BH118" s="338">
        <f>-IF(Financiamiento!$F$32*12+$A117&lt;=pagoint!BH$11,0,PMT(Financiamiento!$F$28/12,Financiamiento!$F$32*12,Financiamiento!$F85))</f>
        <v>0</v>
      </c>
      <c r="BI118" s="338">
        <f>-IF(Financiamiento!$F$32*12+$A117&lt;=pagoint!BI$11,0,PMT(Financiamiento!$F$28/12,Financiamiento!$F$32*12,Financiamiento!$F85))</f>
        <v>0</v>
      </c>
      <c r="BJ118" s="338">
        <f>-IF(Financiamiento!$F$32*12+$A117&lt;=pagoint!BJ$11,0,PMT(Financiamiento!$F$28/12,Financiamiento!$F$32*12,Financiamiento!$F85))</f>
        <v>0</v>
      </c>
    </row>
    <row r="119" spans="1:62">
      <c r="A119" s="338">
        <v>44</v>
      </c>
      <c r="B119" s="337" t="s">
        <v>323</v>
      </c>
      <c r="AT119" s="338">
        <f>-IF(Financiamiento!$F$32*12+$A118&lt;=pagoint!AT$11,0,PMT(Financiamiento!$F$28/12,Financiamiento!$F$32*12,Financiamiento!$F86))</f>
        <v>0</v>
      </c>
      <c r="AU119" s="338">
        <f>-IF(Financiamiento!$F$32*12+$A118&lt;=pagoint!AU$11,0,PMT(Financiamiento!$F$28/12,Financiamiento!$F$32*12,Financiamiento!$F86))</f>
        <v>0</v>
      </c>
      <c r="AV119" s="338">
        <f>-IF(Financiamiento!$F$32*12+$A118&lt;=pagoint!AV$11,0,PMT(Financiamiento!$F$28/12,Financiamiento!$F$32*12,Financiamiento!$F86))</f>
        <v>0</v>
      </c>
      <c r="AW119" s="338">
        <f>-IF(Financiamiento!$F$32*12+$A118&lt;=pagoint!AW$11,0,PMT(Financiamiento!$F$28/12,Financiamiento!$F$32*12,Financiamiento!$F86))</f>
        <v>0</v>
      </c>
      <c r="AX119" s="338">
        <f>-IF(Financiamiento!$F$32*12+$A118&lt;=pagoint!AX$11,0,PMT(Financiamiento!$F$28/12,Financiamiento!$F$32*12,Financiamiento!$F86))</f>
        <v>0</v>
      </c>
      <c r="AY119" s="338">
        <f>-IF(Financiamiento!$F$32*12+$A118&lt;=pagoint!AY$11,0,PMT(Financiamiento!$F$28/12,Financiamiento!$F$32*12,Financiamiento!$F86))</f>
        <v>0</v>
      </c>
      <c r="AZ119" s="338">
        <f>-IF(Financiamiento!$F$32*12+$A118&lt;=pagoint!AZ$11,0,PMT(Financiamiento!$F$28/12,Financiamiento!$F$32*12,Financiamiento!$F86))</f>
        <v>0</v>
      </c>
      <c r="BA119" s="338">
        <f>-IF(Financiamiento!$F$32*12+$A118&lt;=pagoint!BA$11,0,PMT(Financiamiento!$F$28/12,Financiamiento!$F$32*12,Financiamiento!$F86))</f>
        <v>0</v>
      </c>
      <c r="BB119" s="338">
        <f>-IF(Financiamiento!$F$32*12+$A118&lt;=pagoint!BB$11,0,PMT(Financiamiento!$F$28/12,Financiamiento!$F$32*12,Financiamiento!$F86))</f>
        <v>0</v>
      </c>
      <c r="BC119" s="338">
        <f>-IF(Financiamiento!$F$32*12+$A118&lt;=pagoint!BC$11,0,PMT(Financiamiento!$F$28/12,Financiamiento!$F$32*12,Financiamiento!$F86))</f>
        <v>0</v>
      </c>
      <c r="BD119" s="338">
        <f>-IF(Financiamiento!$F$32*12+$A118&lt;=pagoint!BD$11,0,PMT(Financiamiento!$F$28/12,Financiamiento!$F$32*12,Financiamiento!$F86))</f>
        <v>0</v>
      </c>
      <c r="BE119" s="338">
        <f>-IF(Financiamiento!$F$32*12+$A118&lt;=pagoint!BE$11,0,PMT(Financiamiento!$F$28/12,Financiamiento!$F$32*12,Financiamiento!$F86))</f>
        <v>0</v>
      </c>
      <c r="BF119" s="338">
        <f>-IF(Financiamiento!$F$32*12+$A118&lt;=pagoint!BF$11,0,PMT(Financiamiento!$F$28/12,Financiamiento!$F$32*12,Financiamiento!$F86))</f>
        <v>0</v>
      </c>
      <c r="BG119" s="338">
        <f>-IF(Financiamiento!$F$32*12+$A118&lt;=pagoint!BG$11,0,PMT(Financiamiento!$F$28/12,Financiamiento!$F$32*12,Financiamiento!$F86))</f>
        <v>0</v>
      </c>
      <c r="BH119" s="338">
        <f>-IF(Financiamiento!$F$32*12+$A118&lt;=pagoint!BH$11,0,PMT(Financiamiento!$F$28/12,Financiamiento!$F$32*12,Financiamiento!$F86))</f>
        <v>0</v>
      </c>
      <c r="BI119" s="338">
        <f>-IF(Financiamiento!$F$32*12+$A118&lt;=pagoint!BI$11,0,PMT(Financiamiento!$F$28/12,Financiamiento!$F$32*12,Financiamiento!$F86))</f>
        <v>0</v>
      </c>
      <c r="BJ119" s="338">
        <f>-IF(Financiamiento!$F$32*12+$A118&lt;=pagoint!BJ$11,0,PMT(Financiamiento!$F$28/12,Financiamiento!$F$32*12,Financiamiento!$F86))</f>
        <v>0</v>
      </c>
    </row>
    <row r="120" spans="1:62">
      <c r="A120" s="338">
        <v>45</v>
      </c>
      <c r="B120" s="337" t="s">
        <v>324</v>
      </c>
      <c r="AU120" s="338">
        <f>-IF(Financiamiento!$F$32*12+$A119&lt;=pagoint!AU$11,0,PMT(Financiamiento!$F$28/12,Financiamiento!$F$32*12,Financiamiento!$F87))</f>
        <v>0</v>
      </c>
      <c r="AV120" s="338">
        <f>-IF(Financiamiento!$F$32*12+$A119&lt;=pagoint!AV$11,0,PMT(Financiamiento!$F$28/12,Financiamiento!$F$32*12,Financiamiento!$F87))</f>
        <v>0</v>
      </c>
      <c r="AW120" s="338">
        <f>-IF(Financiamiento!$F$32*12+$A119&lt;=pagoint!AW$11,0,PMT(Financiamiento!$F$28/12,Financiamiento!$F$32*12,Financiamiento!$F87))</f>
        <v>0</v>
      </c>
      <c r="AX120" s="338">
        <f>-IF(Financiamiento!$F$32*12+$A119&lt;=pagoint!AX$11,0,PMT(Financiamiento!$F$28/12,Financiamiento!$F$32*12,Financiamiento!$F87))</f>
        <v>0</v>
      </c>
      <c r="AY120" s="338">
        <f>-IF(Financiamiento!$F$32*12+$A119&lt;=pagoint!AY$11,0,PMT(Financiamiento!$F$28/12,Financiamiento!$F$32*12,Financiamiento!$F87))</f>
        <v>0</v>
      </c>
      <c r="AZ120" s="338">
        <f>-IF(Financiamiento!$F$32*12+$A119&lt;=pagoint!AZ$11,0,PMT(Financiamiento!$F$28/12,Financiamiento!$F$32*12,Financiamiento!$F87))</f>
        <v>0</v>
      </c>
      <c r="BA120" s="338">
        <f>-IF(Financiamiento!$F$32*12+$A119&lt;=pagoint!BA$11,0,PMT(Financiamiento!$F$28/12,Financiamiento!$F$32*12,Financiamiento!$F87))</f>
        <v>0</v>
      </c>
      <c r="BB120" s="338">
        <f>-IF(Financiamiento!$F$32*12+$A119&lt;=pagoint!BB$11,0,PMT(Financiamiento!$F$28/12,Financiamiento!$F$32*12,Financiamiento!$F87))</f>
        <v>0</v>
      </c>
      <c r="BC120" s="338">
        <f>-IF(Financiamiento!$F$32*12+$A119&lt;=pagoint!BC$11,0,PMT(Financiamiento!$F$28/12,Financiamiento!$F$32*12,Financiamiento!$F87))</f>
        <v>0</v>
      </c>
      <c r="BD120" s="338">
        <f>-IF(Financiamiento!$F$32*12+$A119&lt;=pagoint!BD$11,0,PMT(Financiamiento!$F$28/12,Financiamiento!$F$32*12,Financiamiento!$F87))</f>
        <v>0</v>
      </c>
      <c r="BE120" s="338">
        <f>-IF(Financiamiento!$F$32*12+$A119&lt;=pagoint!BE$11,0,PMT(Financiamiento!$F$28/12,Financiamiento!$F$32*12,Financiamiento!$F87))</f>
        <v>0</v>
      </c>
      <c r="BF120" s="338">
        <f>-IF(Financiamiento!$F$32*12+$A119&lt;=pagoint!BF$11,0,PMT(Financiamiento!$F$28/12,Financiamiento!$F$32*12,Financiamiento!$F87))</f>
        <v>0</v>
      </c>
      <c r="BG120" s="338">
        <f>-IF(Financiamiento!$F$32*12+$A119&lt;=pagoint!BG$11,0,PMT(Financiamiento!$F$28/12,Financiamiento!$F$32*12,Financiamiento!$F87))</f>
        <v>0</v>
      </c>
      <c r="BH120" s="338">
        <f>-IF(Financiamiento!$F$32*12+$A119&lt;=pagoint!BH$11,0,PMT(Financiamiento!$F$28/12,Financiamiento!$F$32*12,Financiamiento!$F87))</f>
        <v>0</v>
      </c>
      <c r="BI120" s="338">
        <f>-IF(Financiamiento!$F$32*12+$A119&lt;=pagoint!BI$11,0,PMT(Financiamiento!$F$28/12,Financiamiento!$F$32*12,Financiamiento!$F87))</f>
        <v>0</v>
      </c>
      <c r="BJ120" s="338">
        <f>-IF(Financiamiento!$F$32*12+$A119&lt;=pagoint!BJ$11,0,PMT(Financiamiento!$F$28/12,Financiamiento!$F$32*12,Financiamiento!$F87))</f>
        <v>0</v>
      </c>
    </row>
    <row r="121" spans="1:62">
      <c r="A121" s="338">
        <v>46</v>
      </c>
      <c r="B121" s="337" t="s">
        <v>325</v>
      </c>
      <c r="AV121" s="338">
        <f>-IF(Financiamiento!$F$32*12+$A120&lt;=pagoint!AV$11,0,PMT(Financiamiento!$F$28/12,Financiamiento!$F$32*12,Financiamiento!$F88))</f>
        <v>0</v>
      </c>
      <c r="AW121" s="338">
        <f>-IF(Financiamiento!$F$32*12+$A120&lt;=pagoint!AW$11,0,PMT(Financiamiento!$F$28/12,Financiamiento!$F$32*12,Financiamiento!$F88))</f>
        <v>0</v>
      </c>
      <c r="AX121" s="338">
        <f>-IF(Financiamiento!$F$32*12+$A120&lt;=pagoint!AX$11,0,PMT(Financiamiento!$F$28/12,Financiamiento!$F$32*12,Financiamiento!$F88))</f>
        <v>0</v>
      </c>
      <c r="AY121" s="338">
        <f>-IF(Financiamiento!$F$32*12+$A120&lt;=pagoint!AY$11,0,PMT(Financiamiento!$F$28/12,Financiamiento!$F$32*12,Financiamiento!$F88))</f>
        <v>0</v>
      </c>
      <c r="AZ121" s="338">
        <f>-IF(Financiamiento!$F$32*12+$A120&lt;=pagoint!AZ$11,0,PMT(Financiamiento!$F$28/12,Financiamiento!$F$32*12,Financiamiento!$F88))</f>
        <v>0</v>
      </c>
      <c r="BA121" s="338">
        <f>-IF(Financiamiento!$F$32*12+$A120&lt;=pagoint!BA$11,0,PMT(Financiamiento!$F$28/12,Financiamiento!$F$32*12,Financiamiento!$F88))</f>
        <v>0</v>
      </c>
      <c r="BB121" s="338">
        <f>-IF(Financiamiento!$F$32*12+$A120&lt;=pagoint!BB$11,0,PMT(Financiamiento!$F$28/12,Financiamiento!$F$32*12,Financiamiento!$F88))</f>
        <v>0</v>
      </c>
      <c r="BC121" s="338">
        <f>-IF(Financiamiento!$F$32*12+$A120&lt;=pagoint!BC$11,0,PMT(Financiamiento!$F$28/12,Financiamiento!$F$32*12,Financiamiento!$F88))</f>
        <v>0</v>
      </c>
      <c r="BD121" s="338">
        <f>-IF(Financiamiento!$F$32*12+$A120&lt;=pagoint!BD$11,0,PMT(Financiamiento!$F$28/12,Financiamiento!$F$32*12,Financiamiento!$F88))</f>
        <v>0</v>
      </c>
      <c r="BE121" s="338">
        <f>-IF(Financiamiento!$F$32*12+$A120&lt;=pagoint!BE$11,0,PMT(Financiamiento!$F$28/12,Financiamiento!$F$32*12,Financiamiento!$F88))</f>
        <v>0</v>
      </c>
      <c r="BF121" s="338">
        <f>-IF(Financiamiento!$F$32*12+$A120&lt;=pagoint!BF$11,0,PMT(Financiamiento!$F$28/12,Financiamiento!$F$32*12,Financiamiento!$F88))</f>
        <v>0</v>
      </c>
      <c r="BG121" s="338">
        <f>-IF(Financiamiento!$F$32*12+$A120&lt;=pagoint!BG$11,0,PMT(Financiamiento!$F$28/12,Financiamiento!$F$32*12,Financiamiento!$F88))</f>
        <v>0</v>
      </c>
      <c r="BH121" s="338">
        <f>-IF(Financiamiento!$F$32*12+$A120&lt;=pagoint!BH$11,0,PMT(Financiamiento!$F$28/12,Financiamiento!$F$32*12,Financiamiento!$F88))</f>
        <v>0</v>
      </c>
      <c r="BI121" s="338">
        <f>-IF(Financiamiento!$F$32*12+$A120&lt;=pagoint!BI$11,0,PMT(Financiamiento!$F$28/12,Financiamiento!$F$32*12,Financiamiento!$F88))</f>
        <v>0</v>
      </c>
      <c r="BJ121" s="338">
        <f>-IF(Financiamiento!$F$32*12+$A120&lt;=pagoint!BJ$11,0,PMT(Financiamiento!$F$28/12,Financiamiento!$F$32*12,Financiamiento!$F88))</f>
        <v>0</v>
      </c>
    </row>
    <row r="122" spans="1:62">
      <c r="A122" s="338">
        <v>47</v>
      </c>
      <c r="B122" s="337" t="s">
        <v>326</v>
      </c>
      <c r="AW122" s="338">
        <f>-IF(Financiamiento!$F$32*12+$A121&lt;=pagoint!AW$11,0,PMT(Financiamiento!$F$28/12,Financiamiento!$F$32*12,Financiamiento!$F89))</f>
        <v>0</v>
      </c>
      <c r="AX122" s="338">
        <f>-IF(Financiamiento!$F$32*12+$A121&lt;=pagoint!AX$11,0,PMT(Financiamiento!$F$28/12,Financiamiento!$F$32*12,Financiamiento!$F89))</f>
        <v>0</v>
      </c>
      <c r="AY122" s="338">
        <f>-IF(Financiamiento!$F$32*12+$A121&lt;=pagoint!AY$11,0,PMT(Financiamiento!$F$28/12,Financiamiento!$F$32*12,Financiamiento!$F89))</f>
        <v>0</v>
      </c>
      <c r="AZ122" s="338">
        <f>-IF(Financiamiento!$F$32*12+$A121&lt;=pagoint!AZ$11,0,PMT(Financiamiento!$F$28/12,Financiamiento!$F$32*12,Financiamiento!$F89))</f>
        <v>0</v>
      </c>
      <c r="BA122" s="338">
        <f>-IF(Financiamiento!$F$32*12+$A121&lt;=pagoint!BA$11,0,PMT(Financiamiento!$F$28/12,Financiamiento!$F$32*12,Financiamiento!$F89))</f>
        <v>0</v>
      </c>
      <c r="BB122" s="338">
        <f>-IF(Financiamiento!$F$32*12+$A121&lt;=pagoint!BB$11,0,PMT(Financiamiento!$F$28/12,Financiamiento!$F$32*12,Financiamiento!$F89))</f>
        <v>0</v>
      </c>
      <c r="BC122" s="338">
        <f>-IF(Financiamiento!$F$32*12+$A121&lt;=pagoint!BC$11,0,PMT(Financiamiento!$F$28/12,Financiamiento!$F$32*12,Financiamiento!$F89))</f>
        <v>0</v>
      </c>
      <c r="BD122" s="338">
        <f>-IF(Financiamiento!$F$32*12+$A121&lt;=pagoint!BD$11,0,PMT(Financiamiento!$F$28/12,Financiamiento!$F$32*12,Financiamiento!$F89))</f>
        <v>0</v>
      </c>
      <c r="BE122" s="338">
        <f>-IF(Financiamiento!$F$32*12+$A121&lt;=pagoint!BE$11,0,PMT(Financiamiento!$F$28/12,Financiamiento!$F$32*12,Financiamiento!$F89))</f>
        <v>0</v>
      </c>
      <c r="BF122" s="338">
        <f>-IF(Financiamiento!$F$32*12+$A121&lt;=pagoint!BF$11,0,PMT(Financiamiento!$F$28/12,Financiamiento!$F$32*12,Financiamiento!$F89))</f>
        <v>0</v>
      </c>
      <c r="BG122" s="338">
        <f>-IF(Financiamiento!$F$32*12+$A121&lt;=pagoint!BG$11,0,PMT(Financiamiento!$F$28/12,Financiamiento!$F$32*12,Financiamiento!$F89))</f>
        <v>0</v>
      </c>
      <c r="BH122" s="338">
        <f>-IF(Financiamiento!$F$32*12+$A121&lt;=pagoint!BH$11,0,PMT(Financiamiento!$F$28/12,Financiamiento!$F$32*12,Financiamiento!$F89))</f>
        <v>0</v>
      </c>
      <c r="BI122" s="338">
        <f>-IF(Financiamiento!$F$32*12+$A121&lt;=pagoint!BI$11,0,PMT(Financiamiento!$F$28/12,Financiamiento!$F$32*12,Financiamiento!$F89))</f>
        <v>0</v>
      </c>
      <c r="BJ122" s="338">
        <f>-IF(Financiamiento!$F$32*12+$A121&lt;=pagoint!BJ$11,0,PMT(Financiamiento!$F$28/12,Financiamiento!$F$32*12,Financiamiento!$F89))</f>
        <v>0</v>
      </c>
    </row>
    <row r="123" spans="1:62">
      <c r="A123" s="338">
        <v>48</v>
      </c>
      <c r="B123" s="337" t="s">
        <v>327</v>
      </c>
      <c r="AX123" s="338">
        <f>-IF(Financiamiento!$F$32*12+$A122&lt;=pagoint!AX$11,0,PMT(Financiamiento!$F$28/12,Financiamiento!$F$32*12,Financiamiento!$F90))</f>
        <v>0</v>
      </c>
      <c r="AY123" s="338">
        <f>-IF(Financiamiento!$F$32*12+$A122&lt;=pagoint!AY$11,0,PMT(Financiamiento!$F$28/12,Financiamiento!$F$32*12,Financiamiento!$F90))</f>
        <v>0</v>
      </c>
      <c r="AZ123" s="338">
        <f>-IF(Financiamiento!$F$32*12+$A122&lt;=pagoint!AZ$11,0,PMT(Financiamiento!$F$28/12,Financiamiento!$F$32*12,Financiamiento!$F90))</f>
        <v>0</v>
      </c>
      <c r="BA123" s="338">
        <f>-IF(Financiamiento!$F$32*12+$A122&lt;=pagoint!BA$11,0,PMT(Financiamiento!$F$28/12,Financiamiento!$F$32*12,Financiamiento!$F90))</f>
        <v>0</v>
      </c>
      <c r="BB123" s="338">
        <f>-IF(Financiamiento!$F$32*12+$A122&lt;=pagoint!BB$11,0,PMT(Financiamiento!$F$28/12,Financiamiento!$F$32*12,Financiamiento!$F90))</f>
        <v>0</v>
      </c>
      <c r="BC123" s="338">
        <f>-IF(Financiamiento!$F$32*12+$A122&lt;=pagoint!BC$11,0,PMT(Financiamiento!$F$28/12,Financiamiento!$F$32*12,Financiamiento!$F90))</f>
        <v>0</v>
      </c>
      <c r="BD123" s="338">
        <f>-IF(Financiamiento!$F$32*12+$A122&lt;=pagoint!BD$11,0,PMT(Financiamiento!$F$28/12,Financiamiento!$F$32*12,Financiamiento!$F90))</f>
        <v>0</v>
      </c>
      <c r="BE123" s="338">
        <f>-IF(Financiamiento!$F$32*12+$A122&lt;=pagoint!BE$11,0,PMT(Financiamiento!$F$28/12,Financiamiento!$F$32*12,Financiamiento!$F90))</f>
        <v>0</v>
      </c>
      <c r="BF123" s="338">
        <f>-IF(Financiamiento!$F$32*12+$A122&lt;=pagoint!BF$11,0,PMT(Financiamiento!$F$28/12,Financiamiento!$F$32*12,Financiamiento!$F90))</f>
        <v>0</v>
      </c>
      <c r="BG123" s="338">
        <f>-IF(Financiamiento!$F$32*12+$A122&lt;=pagoint!BG$11,0,PMT(Financiamiento!$F$28/12,Financiamiento!$F$32*12,Financiamiento!$F90))</f>
        <v>0</v>
      </c>
      <c r="BH123" s="338">
        <f>-IF(Financiamiento!$F$32*12+$A122&lt;=pagoint!BH$11,0,PMT(Financiamiento!$F$28/12,Financiamiento!$F$32*12,Financiamiento!$F90))</f>
        <v>0</v>
      </c>
      <c r="BI123" s="338">
        <f>-IF(Financiamiento!$F$32*12+$A122&lt;=pagoint!BI$11,0,PMT(Financiamiento!$F$28/12,Financiamiento!$F$32*12,Financiamiento!$F90))</f>
        <v>0</v>
      </c>
      <c r="BJ123" s="338">
        <f>-IF(Financiamiento!$F$32*12+$A122&lt;=pagoint!BJ$11,0,PMT(Financiamiento!$F$28/12,Financiamiento!$F$32*12,Financiamiento!$F90))</f>
        <v>0</v>
      </c>
    </row>
    <row r="124" spans="1:62">
      <c r="A124" s="338">
        <v>49</v>
      </c>
      <c r="B124" s="337" t="s">
        <v>328</v>
      </c>
      <c r="AY124" s="338">
        <f>-IF(Financiamiento!$F$32*12+$A123&lt;=pagoint!AY$11,0,PMT(Financiamiento!$F$28/12,Financiamiento!$F$32*12,Financiamiento!$F91))</f>
        <v>0</v>
      </c>
      <c r="AZ124" s="338">
        <f>-IF(Financiamiento!$F$32*12+$A123&lt;=pagoint!AZ$11,0,PMT(Financiamiento!$F$28/12,Financiamiento!$F$32*12,Financiamiento!$F91))</f>
        <v>0</v>
      </c>
      <c r="BA124" s="338">
        <f>-IF(Financiamiento!$F$32*12+$A123&lt;=pagoint!BA$11,0,PMT(Financiamiento!$F$28/12,Financiamiento!$F$32*12,Financiamiento!$F91))</f>
        <v>0</v>
      </c>
      <c r="BB124" s="338">
        <f>-IF(Financiamiento!$F$32*12+$A123&lt;=pagoint!BB$11,0,PMT(Financiamiento!$F$28/12,Financiamiento!$F$32*12,Financiamiento!$F91))</f>
        <v>0</v>
      </c>
      <c r="BC124" s="338">
        <f>-IF(Financiamiento!$F$32*12+$A123&lt;=pagoint!BC$11,0,PMT(Financiamiento!$F$28/12,Financiamiento!$F$32*12,Financiamiento!$F91))</f>
        <v>0</v>
      </c>
      <c r="BD124" s="338">
        <f>-IF(Financiamiento!$F$32*12+$A123&lt;=pagoint!BD$11,0,PMT(Financiamiento!$F$28/12,Financiamiento!$F$32*12,Financiamiento!$F91))</f>
        <v>0</v>
      </c>
      <c r="BE124" s="338">
        <f>-IF(Financiamiento!$F$32*12+$A123&lt;=pagoint!BE$11,0,PMT(Financiamiento!$F$28/12,Financiamiento!$F$32*12,Financiamiento!$F91))</f>
        <v>0</v>
      </c>
      <c r="BF124" s="338">
        <f>-IF(Financiamiento!$F$32*12+$A123&lt;=pagoint!BF$11,0,PMT(Financiamiento!$F$28/12,Financiamiento!$F$32*12,Financiamiento!$F91))</f>
        <v>0</v>
      </c>
      <c r="BG124" s="338">
        <f>-IF(Financiamiento!$F$32*12+$A123&lt;=pagoint!BG$11,0,PMT(Financiamiento!$F$28/12,Financiamiento!$F$32*12,Financiamiento!$F91))</f>
        <v>0</v>
      </c>
      <c r="BH124" s="338">
        <f>-IF(Financiamiento!$F$32*12+$A123&lt;=pagoint!BH$11,0,PMT(Financiamiento!$F$28/12,Financiamiento!$F$32*12,Financiamiento!$F91))</f>
        <v>0</v>
      </c>
      <c r="BI124" s="338">
        <f>-IF(Financiamiento!$F$32*12+$A123&lt;=pagoint!BI$11,0,PMT(Financiamiento!$F$28/12,Financiamiento!$F$32*12,Financiamiento!$F91))</f>
        <v>0</v>
      </c>
      <c r="BJ124" s="338">
        <f>-IF(Financiamiento!$F$32*12+$A123&lt;=pagoint!BJ$11,0,PMT(Financiamiento!$F$28/12,Financiamiento!$F$32*12,Financiamiento!$F91))</f>
        <v>0</v>
      </c>
    </row>
    <row r="125" spans="1:62">
      <c r="A125" s="338">
        <v>50</v>
      </c>
      <c r="B125" s="337" t="s">
        <v>329</v>
      </c>
      <c r="AZ125" s="338">
        <f>-IF(Financiamiento!$F$32*12+$A124&lt;=pagoint!AZ$11,0,PMT(Financiamiento!$F$28/12,Financiamiento!$F$32*12,Financiamiento!$F92))</f>
        <v>0</v>
      </c>
      <c r="BA125" s="338">
        <f>-IF(Financiamiento!$F$32*12+$A124&lt;=pagoint!BA$11,0,PMT(Financiamiento!$F$28/12,Financiamiento!$F$32*12,Financiamiento!$F92))</f>
        <v>0</v>
      </c>
      <c r="BB125" s="338">
        <f>-IF(Financiamiento!$F$32*12+$A124&lt;=pagoint!BB$11,0,PMT(Financiamiento!$F$28/12,Financiamiento!$F$32*12,Financiamiento!$F92))</f>
        <v>0</v>
      </c>
      <c r="BC125" s="338">
        <f>-IF(Financiamiento!$F$32*12+$A124&lt;=pagoint!BC$11,0,PMT(Financiamiento!$F$28/12,Financiamiento!$F$32*12,Financiamiento!$F92))</f>
        <v>0</v>
      </c>
      <c r="BD125" s="338">
        <f>-IF(Financiamiento!$F$32*12+$A124&lt;=pagoint!BD$11,0,PMT(Financiamiento!$F$28/12,Financiamiento!$F$32*12,Financiamiento!$F92))</f>
        <v>0</v>
      </c>
      <c r="BE125" s="338">
        <f>-IF(Financiamiento!$F$32*12+$A124&lt;=pagoint!BE$11,0,PMT(Financiamiento!$F$28/12,Financiamiento!$F$32*12,Financiamiento!$F92))</f>
        <v>0</v>
      </c>
      <c r="BF125" s="338">
        <f>-IF(Financiamiento!$F$32*12+$A124&lt;=pagoint!BF$11,0,PMT(Financiamiento!$F$28/12,Financiamiento!$F$32*12,Financiamiento!$F92))</f>
        <v>0</v>
      </c>
      <c r="BG125" s="338">
        <f>-IF(Financiamiento!$F$32*12+$A124&lt;=pagoint!BG$11,0,PMT(Financiamiento!$F$28/12,Financiamiento!$F$32*12,Financiamiento!$F92))</f>
        <v>0</v>
      </c>
      <c r="BH125" s="338">
        <f>-IF(Financiamiento!$F$32*12+$A124&lt;=pagoint!BH$11,0,PMT(Financiamiento!$F$28/12,Financiamiento!$F$32*12,Financiamiento!$F92))</f>
        <v>0</v>
      </c>
      <c r="BI125" s="338">
        <f>-IF(Financiamiento!$F$32*12+$A124&lt;=pagoint!BI$11,0,PMT(Financiamiento!$F$28/12,Financiamiento!$F$32*12,Financiamiento!$F92))</f>
        <v>0</v>
      </c>
      <c r="BJ125" s="338">
        <f>-IF(Financiamiento!$F$32*12+$A124&lt;=pagoint!BJ$11,0,PMT(Financiamiento!$F$28/12,Financiamiento!$F$32*12,Financiamiento!$F92))</f>
        <v>0</v>
      </c>
    </row>
    <row r="126" spans="1:62">
      <c r="A126" s="338">
        <v>51</v>
      </c>
      <c r="B126" s="337" t="s">
        <v>330</v>
      </c>
      <c r="BA126" s="338">
        <f>-IF(Financiamiento!$F$32*12+$A125&lt;=pagoint!BA$11,0,PMT(Financiamiento!$F$28/12,Financiamiento!$F$32*12,Financiamiento!$F93))</f>
        <v>0</v>
      </c>
      <c r="BB126" s="338">
        <f>-IF(Financiamiento!$F$32*12+$A125&lt;=pagoint!BB$11,0,PMT(Financiamiento!$F$28/12,Financiamiento!$F$32*12,Financiamiento!$F93))</f>
        <v>0</v>
      </c>
      <c r="BC126" s="338">
        <f>-IF(Financiamiento!$F$32*12+$A125&lt;=pagoint!BC$11,0,PMT(Financiamiento!$F$28/12,Financiamiento!$F$32*12,Financiamiento!$F93))</f>
        <v>0</v>
      </c>
      <c r="BD126" s="338">
        <f>-IF(Financiamiento!$F$32*12+$A125&lt;=pagoint!BD$11,0,PMT(Financiamiento!$F$28/12,Financiamiento!$F$32*12,Financiamiento!$F93))</f>
        <v>0</v>
      </c>
      <c r="BE126" s="338">
        <f>-IF(Financiamiento!$F$32*12+$A125&lt;=pagoint!BE$11,0,PMT(Financiamiento!$F$28/12,Financiamiento!$F$32*12,Financiamiento!$F93))</f>
        <v>0</v>
      </c>
      <c r="BF126" s="338">
        <f>-IF(Financiamiento!$F$32*12+$A125&lt;=pagoint!BF$11,0,PMT(Financiamiento!$F$28/12,Financiamiento!$F$32*12,Financiamiento!$F93))</f>
        <v>0</v>
      </c>
      <c r="BG126" s="338">
        <f>-IF(Financiamiento!$F$32*12+$A125&lt;=pagoint!BG$11,0,PMT(Financiamiento!$F$28/12,Financiamiento!$F$32*12,Financiamiento!$F93))</f>
        <v>0</v>
      </c>
      <c r="BH126" s="338">
        <f>-IF(Financiamiento!$F$32*12+$A125&lt;=pagoint!BH$11,0,PMT(Financiamiento!$F$28/12,Financiamiento!$F$32*12,Financiamiento!$F93))</f>
        <v>0</v>
      </c>
      <c r="BI126" s="338">
        <f>-IF(Financiamiento!$F$32*12+$A125&lt;=pagoint!BI$11,0,PMT(Financiamiento!$F$28/12,Financiamiento!$F$32*12,Financiamiento!$F93))</f>
        <v>0</v>
      </c>
      <c r="BJ126" s="338">
        <f>-IF(Financiamiento!$F$32*12+$A125&lt;=pagoint!BJ$11,0,PMT(Financiamiento!$F$28/12,Financiamiento!$F$32*12,Financiamiento!$F93))</f>
        <v>0</v>
      </c>
    </row>
    <row r="127" spans="1:62">
      <c r="A127" s="338">
        <v>52</v>
      </c>
      <c r="B127" s="337" t="s">
        <v>331</v>
      </c>
      <c r="BB127" s="338">
        <f>-IF(Financiamiento!$F$32*12+$A126&lt;=pagoint!BB$11,0,PMT(Financiamiento!$F$28/12,Financiamiento!$F$32*12,Financiamiento!$F94))</f>
        <v>0</v>
      </c>
      <c r="BC127" s="338">
        <f>-IF(Financiamiento!$F$32*12+$A126&lt;=pagoint!BC$11,0,PMT(Financiamiento!$F$28/12,Financiamiento!$F$32*12,Financiamiento!$F94))</f>
        <v>0</v>
      </c>
      <c r="BD127" s="338">
        <f>-IF(Financiamiento!$F$32*12+$A126&lt;=pagoint!BD$11,0,PMT(Financiamiento!$F$28/12,Financiamiento!$F$32*12,Financiamiento!$F94))</f>
        <v>0</v>
      </c>
      <c r="BE127" s="338">
        <f>-IF(Financiamiento!$F$32*12+$A126&lt;=pagoint!BE$11,0,PMT(Financiamiento!$F$28/12,Financiamiento!$F$32*12,Financiamiento!$F94))</f>
        <v>0</v>
      </c>
      <c r="BF127" s="338">
        <f>-IF(Financiamiento!$F$32*12+$A126&lt;=pagoint!BF$11,0,PMT(Financiamiento!$F$28/12,Financiamiento!$F$32*12,Financiamiento!$F94))</f>
        <v>0</v>
      </c>
      <c r="BG127" s="338">
        <f>-IF(Financiamiento!$F$32*12+$A126&lt;=pagoint!BG$11,0,PMT(Financiamiento!$F$28/12,Financiamiento!$F$32*12,Financiamiento!$F94))</f>
        <v>0</v>
      </c>
      <c r="BH127" s="338">
        <f>-IF(Financiamiento!$F$32*12+$A126&lt;=pagoint!BH$11,0,PMT(Financiamiento!$F$28/12,Financiamiento!$F$32*12,Financiamiento!$F94))</f>
        <v>0</v>
      </c>
      <c r="BI127" s="338">
        <f>-IF(Financiamiento!$F$32*12+$A126&lt;=pagoint!BI$11,0,PMT(Financiamiento!$F$28/12,Financiamiento!$F$32*12,Financiamiento!$F94))</f>
        <v>0</v>
      </c>
      <c r="BJ127" s="338">
        <f>-IF(Financiamiento!$F$32*12+$A126&lt;=pagoint!BJ$11,0,PMT(Financiamiento!$F$28/12,Financiamiento!$F$32*12,Financiamiento!$F94))</f>
        <v>0</v>
      </c>
    </row>
    <row r="128" spans="1:62">
      <c r="A128" s="338">
        <v>53</v>
      </c>
      <c r="B128" s="337" t="s">
        <v>332</v>
      </c>
      <c r="BC128" s="338">
        <f>-IF(Financiamiento!$F$32*12+$A127&lt;=pagoint!BC$11,0,PMT(Financiamiento!$F$28/12,Financiamiento!$F$32*12,Financiamiento!$F95))</f>
        <v>0</v>
      </c>
      <c r="BD128" s="338">
        <f>-IF(Financiamiento!$F$32*12+$A127&lt;=pagoint!BD$11,0,PMT(Financiamiento!$F$28/12,Financiamiento!$F$32*12,Financiamiento!$F95))</f>
        <v>0</v>
      </c>
      <c r="BE128" s="338">
        <f>-IF(Financiamiento!$F$32*12+$A127&lt;=pagoint!BE$11,0,PMT(Financiamiento!$F$28/12,Financiamiento!$F$32*12,Financiamiento!$F95))</f>
        <v>0</v>
      </c>
      <c r="BF128" s="338">
        <f>-IF(Financiamiento!$F$32*12+$A127&lt;=pagoint!BF$11,0,PMT(Financiamiento!$F$28/12,Financiamiento!$F$32*12,Financiamiento!$F95))</f>
        <v>0</v>
      </c>
      <c r="BG128" s="338">
        <f>-IF(Financiamiento!$F$32*12+$A127&lt;=pagoint!BG$11,0,PMT(Financiamiento!$F$28/12,Financiamiento!$F$32*12,Financiamiento!$F95))</f>
        <v>0</v>
      </c>
      <c r="BH128" s="338">
        <f>-IF(Financiamiento!$F$32*12+$A127&lt;=pagoint!BH$11,0,PMT(Financiamiento!$F$28/12,Financiamiento!$F$32*12,Financiamiento!$F95))</f>
        <v>0</v>
      </c>
      <c r="BI128" s="338">
        <f>-IF(Financiamiento!$F$32*12+$A127&lt;=pagoint!BI$11,0,PMT(Financiamiento!$F$28/12,Financiamiento!$F$32*12,Financiamiento!$F95))</f>
        <v>0</v>
      </c>
      <c r="BJ128" s="338">
        <f>-IF(Financiamiento!$F$32*12+$A127&lt;=pagoint!BJ$11,0,PMT(Financiamiento!$F$28/12,Financiamiento!$F$32*12,Financiamiento!$F95))</f>
        <v>0</v>
      </c>
    </row>
    <row r="129" spans="1:62">
      <c r="A129" s="338">
        <v>54</v>
      </c>
      <c r="B129" s="337" t="s">
        <v>333</v>
      </c>
      <c r="BD129" s="338">
        <f>-IF(Financiamiento!$F$32*12+$A128&lt;=pagoint!BD$11,0,PMT(Financiamiento!$F$28/12,Financiamiento!$F$32*12,Financiamiento!$F96))</f>
        <v>0</v>
      </c>
      <c r="BE129" s="338">
        <f>-IF(Financiamiento!$F$32*12+$A128&lt;=pagoint!BE$11,0,PMT(Financiamiento!$F$28/12,Financiamiento!$F$32*12,Financiamiento!$F96))</f>
        <v>0</v>
      </c>
      <c r="BF129" s="338">
        <f>-IF(Financiamiento!$F$32*12+$A128&lt;=pagoint!BF$11,0,PMT(Financiamiento!$F$28/12,Financiamiento!$F$32*12,Financiamiento!$F96))</f>
        <v>0</v>
      </c>
      <c r="BG129" s="338">
        <f>-IF(Financiamiento!$F$32*12+$A128&lt;=pagoint!BG$11,0,PMT(Financiamiento!$F$28/12,Financiamiento!$F$32*12,Financiamiento!$F96))</f>
        <v>0</v>
      </c>
      <c r="BH129" s="338">
        <f>-IF(Financiamiento!$F$32*12+$A128&lt;=pagoint!BH$11,0,PMT(Financiamiento!$F$28/12,Financiamiento!$F$32*12,Financiamiento!$F96))</f>
        <v>0</v>
      </c>
      <c r="BI129" s="338">
        <f>-IF(Financiamiento!$F$32*12+$A128&lt;=pagoint!BI$11,0,PMT(Financiamiento!$F$28/12,Financiamiento!$F$32*12,Financiamiento!$F96))</f>
        <v>0</v>
      </c>
      <c r="BJ129" s="338">
        <f>-IF(Financiamiento!$F$32*12+$A128&lt;=pagoint!BJ$11,0,PMT(Financiamiento!$F$28/12,Financiamiento!$F$32*12,Financiamiento!$F96))</f>
        <v>0</v>
      </c>
    </row>
    <row r="130" spans="1:62">
      <c r="A130" s="338">
        <v>55</v>
      </c>
      <c r="B130" s="337" t="s">
        <v>334</v>
      </c>
      <c r="BE130" s="338">
        <f>-IF(Financiamiento!$F$32*12+$A129&lt;=pagoint!BE$11,0,PMT(Financiamiento!$F$28/12,Financiamiento!$F$32*12,Financiamiento!$F97))</f>
        <v>0</v>
      </c>
      <c r="BF130" s="338">
        <f>-IF(Financiamiento!$F$32*12+$A129&lt;=pagoint!BF$11,0,PMT(Financiamiento!$F$28/12,Financiamiento!$F$32*12,Financiamiento!$F97))</f>
        <v>0</v>
      </c>
      <c r="BG130" s="338">
        <f>-IF(Financiamiento!$F$32*12+$A129&lt;=pagoint!BG$11,0,PMT(Financiamiento!$F$28/12,Financiamiento!$F$32*12,Financiamiento!$F97))</f>
        <v>0</v>
      </c>
      <c r="BH130" s="338">
        <f>-IF(Financiamiento!$F$32*12+$A129&lt;=pagoint!BH$11,0,PMT(Financiamiento!$F$28/12,Financiamiento!$F$32*12,Financiamiento!$F97))</f>
        <v>0</v>
      </c>
      <c r="BI130" s="338">
        <f>-IF(Financiamiento!$F$32*12+$A129&lt;=pagoint!BI$11,0,PMT(Financiamiento!$F$28/12,Financiamiento!$F$32*12,Financiamiento!$F97))</f>
        <v>0</v>
      </c>
      <c r="BJ130" s="338">
        <f>-IF(Financiamiento!$F$32*12+$A129&lt;=pagoint!BJ$11,0,PMT(Financiamiento!$F$28/12,Financiamiento!$F$32*12,Financiamiento!$F97))</f>
        <v>0</v>
      </c>
    </row>
    <row r="131" spans="1:62">
      <c r="A131" s="338">
        <v>56</v>
      </c>
      <c r="B131" s="337" t="s">
        <v>335</v>
      </c>
      <c r="BF131" s="338">
        <f>-IF(Financiamiento!$F$32*12+$A130&lt;=pagoint!BF$11,0,PMT(Financiamiento!$F$28/12,Financiamiento!$F$32*12,Financiamiento!$F98))</f>
        <v>0</v>
      </c>
      <c r="BG131" s="338">
        <f>-IF(Financiamiento!$F$32*12+$A130&lt;=pagoint!BG$11,0,PMT(Financiamiento!$F$28/12,Financiamiento!$F$32*12,Financiamiento!$F98))</f>
        <v>0</v>
      </c>
      <c r="BH131" s="338">
        <f>-IF(Financiamiento!$F$32*12+$A130&lt;=pagoint!BH$11,0,PMT(Financiamiento!$F$28/12,Financiamiento!$F$32*12,Financiamiento!$F98))</f>
        <v>0</v>
      </c>
      <c r="BI131" s="338">
        <f>-IF(Financiamiento!$F$32*12+$A130&lt;=pagoint!BI$11,0,PMT(Financiamiento!$F$28/12,Financiamiento!$F$32*12,Financiamiento!$F98))</f>
        <v>0</v>
      </c>
      <c r="BJ131" s="338">
        <f>-IF(Financiamiento!$F$32*12+$A130&lt;=pagoint!BJ$11,0,PMT(Financiamiento!$F$28/12,Financiamiento!$F$32*12,Financiamiento!$F98))</f>
        <v>0</v>
      </c>
    </row>
    <row r="132" spans="1:62">
      <c r="A132" s="338">
        <v>57</v>
      </c>
      <c r="B132" s="337" t="s">
        <v>336</v>
      </c>
      <c r="BG132" s="338">
        <f>-IF(Financiamiento!$F$32*12+$A131&lt;=pagoint!BG$11,0,PMT(Financiamiento!$F$28/12,Financiamiento!$F$32*12,Financiamiento!$F99))</f>
        <v>0</v>
      </c>
      <c r="BH132" s="338">
        <f>-IF(Financiamiento!$F$32*12+$A131&lt;=pagoint!BH$11,0,PMT(Financiamiento!$F$28/12,Financiamiento!$F$32*12,Financiamiento!$F99))</f>
        <v>0</v>
      </c>
      <c r="BI132" s="338">
        <f>-IF(Financiamiento!$F$32*12+$A131&lt;=pagoint!BI$11,0,PMT(Financiamiento!$F$28/12,Financiamiento!$F$32*12,Financiamiento!$F99))</f>
        <v>0</v>
      </c>
      <c r="BJ132" s="338">
        <f>-IF(Financiamiento!$F$32*12+$A131&lt;=pagoint!BJ$11,0,PMT(Financiamiento!$F$28/12,Financiamiento!$F$32*12,Financiamiento!$F99))</f>
        <v>0</v>
      </c>
    </row>
    <row r="133" spans="1:62">
      <c r="A133" s="338">
        <v>58</v>
      </c>
      <c r="B133" s="337" t="s">
        <v>337</v>
      </c>
      <c r="BH133" s="338">
        <f>-IF(Financiamiento!$F$32*12+$A132&lt;=pagoint!BH$11,0,PMT(Financiamiento!$F$28/12,Financiamiento!$F$32*12,Financiamiento!$F100))</f>
        <v>0</v>
      </c>
      <c r="BI133" s="338">
        <f>-IF(Financiamiento!$F$32*12+$A132&lt;=pagoint!BI$11,0,PMT(Financiamiento!$F$28/12,Financiamiento!$F$32*12,Financiamiento!$F100))</f>
        <v>0</v>
      </c>
      <c r="BJ133" s="338">
        <f>-IF(Financiamiento!$F$32*12+$A132&lt;=pagoint!BJ$11,0,PMT(Financiamiento!$F$28/12,Financiamiento!$F$32*12,Financiamiento!$F100))</f>
        <v>0</v>
      </c>
    </row>
    <row r="134" spans="1:62">
      <c r="A134" s="338">
        <v>59</v>
      </c>
      <c r="B134" s="337" t="s">
        <v>338</v>
      </c>
      <c r="BI134" s="338">
        <f>-IF(Financiamiento!$F$32*12+$A133&lt;=pagoint!BI$11,0,PMT(Financiamiento!$F$28/12,Financiamiento!$F$32*12,Financiamiento!$F101))</f>
        <v>0</v>
      </c>
      <c r="BJ134" s="338">
        <f>-IF(Financiamiento!$F$32*12+$A133&lt;=pagoint!BJ$11,0,PMT(Financiamiento!$F$28/12,Financiamiento!$F$32*12,Financiamiento!$F101))</f>
        <v>0</v>
      </c>
    </row>
    <row r="135" spans="1:62">
      <c r="A135" s="338">
        <v>60</v>
      </c>
      <c r="B135" s="337" t="s">
        <v>339</v>
      </c>
      <c r="BJ135" s="338">
        <f>-IF(Financiamiento!$F$32*12+$A134&lt;=pagoint!BJ$11,0,PMT(Financiamiento!$F$28/12,Financiamiento!$F$32*12,Financiamiento!$F102))</f>
        <v>0</v>
      </c>
    </row>
  </sheetData>
  <phoneticPr fontId="18"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INICIO</vt:lpstr>
      <vt:lpstr>Instrucciones</vt:lpstr>
      <vt:lpstr>Hoja1</vt:lpstr>
      <vt:lpstr>Ingresos</vt:lpstr>
      <vt:lpstr>Equipo de Trabajo</vt:lpstr>
      <vt:lpstr>Gastos</vt:lpstr>
      <vt:lpstr>Capital de Trabajo</vt:lpstr>
      <vt:lpstr>Financiamiento</vt:lpstr>
      <vt:lpstr>pago</vt:lpstr>
      <vt:lpstr>pagoint</vt:lpstr>
      <vt:lpstr>Estados Proforma</vt:lpstr>
      <vt:lpstr>Ventas unitarias</vt:lpstr>
      <vt:lpstr>Ventas Proyectadas</vt:lpstr>
      <vt:lpstr>'Equipo de Trabajo'!Área_de_impresión</vt:lpstr>
      <vt:lpstr>Financiamiento!Área_de_impresión</vt:lpstr>
      <vt:lpstr>Gastos!Área_de_impresión</vt:lpstr>
      <vt:lpstr>Ingresos!Área_de_impresión</vt:lpstr>
    </vt:vector>
  </TitlesOfParts>
  <Manager>Fernando Fabre</Manager>
  <Company>UNIVERSIDAD ANÁHUAC DEL SUR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Proyecciones Financieras</dc:title>
  <dc:creator>Aceleradora de Negocios Anáhuac</dc:creator>
  <cp:lastModifiedBy>José Luis</cp:lastModifiedBy>
  <cp:lastPrinted>2004-11-02T22:04:25Z</cp:lastPrinted>
  <dcterms:created xsi:type="dcterms:W3CDTF">2001-08-24T21:07:27Z</dcterms:created>
  <dcterms:modified xsi:type="dcterms:W3CDTF">2011-10-12T23:28:11Z</dcterms:modified>
</cp:coreProperties>
</file>